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/>
  <mc:AlternateContent xmlns:mc="http://schemas.openxmlformats.org/markup-compatibility/2006">
    <mc:Choice Requires="x15">
      <x15ac:absPath xmlns:x15ac="http://schemas.microsoft.com/office/spreadsheetml/2010/11/ac" url="/Users/pepa/Desktop/animal nutriton journal/"/>
    </mc:Choice>
  </mc:AlternateContent>
  <xr:revisionPtr revIDLastSave="0" documentId="13_ncr:1_{D547AA07-ABBF-5146-A0F1-16A7547FA14E}" xr6:coauthVersionLast="47" xr6:coauthVersionMax="47" xr10:uidLastSave="{00000000-0000-0000-0000-000000000000}"/>
  <bookViews>
    <workbookView xWindow="-20" yWindow="5900" windowWidth="28180" windowHeight="15380" activeTab="1" xr2:uid="{00000000-000D-0000-FFFF-FFFF00000000}"/>
  </bookViews>
  <sheets>
    <sheet name="BIOMETRICOS" sheetId="1" r:id="rId1"/>
    <sheet name="CRECIMIENTO" sheetId="3" r:id="rId2"/>
    <sheet name="aa" sheetId="13" r:id="rId3"/>
    <sheet name="faty acids" sheetId="14" r:id="rId4"/>
    <sheet name="Hoja4" sheetId="15" r:id="rId5"/>
    <sheet name="RESUMEN BIOMETRIAS Y CRECIMIENT" sheetId="9" r:id="rId6"/>
    <sheet name="COMPOSICION PROXI" sheetId="2" r:id="rId7"/>
    <sheet name="BRADFORD" sheetId="4" r:id="rId8"/>
    <sheet name="TRIPSINA" sheetId="5" r:id="rId9"/>
    <sheet name="QUIMOTRIPSINA" sheetId="6" r:id="rId10"/>
    <sheet name="PROTEASA ALCALINA" sheetId="7" r:id="rId11"/>
    <sheet name="RESUMEN ENZIMAS" sheetId="8" r:id="rId12"/>
    <sheet name="graficas" sheetId="11" r:id="rId13"/>
    <sheet name="amilasa" sheetId="10" r:id="rId14"/>
  </sheets>
  <externalReferences>
    <externalReference r:id="rId15"/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3" l="1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O9" i="13"/>
  <c r="N9" i="13"/>
  <c r="O8" i="13"/>
  <c r="N8" i="13"/>
  <c r="O7" i="13"/>
  <c r="N7" i="13"/>
  <c r="O6" i="13"/>
  <c r="N6" i="13"/>
  <c r="O5" i="13"/>
  <c r="N5" i="13"/>
  <c r="O4" i="13"/>
  <c r="N4" i="13"/>
  <c r="O3" i="13"/>
  <c r="N3" i="13"/>
  <c r="J48" i="1" l="1"/>
  <c r="J49" i="1"/>
  <c r="F21" i="3"/>
  <c r="S24" i="3"/>
  <c r="K11" i="3"/>
  <c r="K12" i="3"/>
  <c r="H12" i="3"/>
  <c r="J38" i="1"/>
  <c r="J28" i="1"/>
  <c r="J45" i="1"/>
  <c r="J35" i="1"/>
  <c r="J25" i="1"/>
  <c r="J42" i="1"/>
  <c r="J32" i="1"/>
  <c r="J22" i="1"/>
  <c r="H6" i="3"/>
  <c r="J12" i="1"/>
  <c r="J15" i="1"/>
  <c r="J18" i="1"/>
  <c r="J19" i="1"/>
  <c r="J29" i="1"/>
  <c r="J39" i="1"/>
  <c r="K6" i="3" l="1"/>
  <c r="E6" i="3"/>
  <c r="R32" i="2" l="1"/>
  <c r="S32" i="2"/>
  <c r="T32" i="2"/>
  <c r="Q32" i="2"/>
  <c r="I6" i="8" l="1"/>
  <c r="M6" i="8"/>
  <c r="I5" i="8"/>
  <c r="U5" i="8" s="1"/>
  <c r="M5" i="8"/>
  <c r="I7" i="8"/>
  <c r="M7" i="8"/>
  <c r="I4" i="8"/>
  <c r="U4" i="8" s="1"/>
  <c r="M4" i="8"/>
  <c r="AB9" i="2"/>
  <c r="AN9" i="2" s="1"/>
  <c r="AO9" i="2" s="1"/>
  <c r="AJ9" i="2"/>
  <c r="AN10" i="2"/>
  <c r="AO10" i="2" s="1"/>
  <c r="AB10" i="2"/>
  <c r="AJ10" i="2"/>
  <c r="AB11" i="2"/>
  <c r="AN11" i="2" s="1"/>
  <c r="AO11" i="2" s="1"/>
  <c r="AJ11" i="2"/>
  <c r="AB8" i="2"/>
  <c r="AN8" i="2" s="1"/>
  <c r="AO8" i="2" s="1"/>
  <c r="AJ8" i="2"/>
  <c r="F50" i="1"/>
  <c r="I21" i="10"/>
  <c r="I24" i="10" s="1"/>
  <c r="I29" i="10" s="1"/>
  <c r="I33" i="10" s="1"/>
  <c r="I22" i="10"/>
  <c r="I25" i="10" s="1"/>
  <c r="J21" i="10"/>
  <c r="J24" i="10" s="1"/>
  <c r="J22" i="10"/>
  <c r="J25" i="10" s="1"/>
  <c r="J30" i="10" s="1"/>
  <c r="J23" i="10"/>
  <c r="J26" i="10" s="1"/>
  <c r="J31" i="10" s="1"/>
  <c r="G21" i="10"/>
  <c r="G24" i="10" s="1"/>
  <c r="G22" i="10"/>
  <c r="G25" i="10" s="1"/>
  <c r="G30" i="10" s="1"/>
  <c r="G23" i="10"/>
  <c r="G26" i="10" s="1"/>
  <c r="G31" i="10" s="1"/>
  <c r="H21" i="10"/>
  <c r="H24" i="10" s="1"/>
  <c r="H29" i="10" s="1"/>
  <c r="H22" i="10"/>
  <c r="H25" i="10" s="1"/>
  <c r="H30" i="10" s="1"/>
  <c r="H23" i="10"/>
  <c r="H26" i="10" s="1"/>
  <c r="H31" i="10" s="1"/>
  <c r="E22" i="10"/>
  <c r="E25" i="10" s="1"/>
  <c r="E30" i="10" s="1"/>
  <c r="E23" i="10"/>
  <c r="E26" i="10" s="1"/>
  <c r="E31" i="10" s="1"/>
  <c r="F21" i="10"/>
  <c r="F24" i="10" s="1"/>
  <c r="F22" i="10"/>
  <c r="F25" i="10" s="1"/>
  <c r="F30" i="10" s="1"/>
  <c r="F23" i="10"/>
  <c r="F26" i="10"/>
  <c r="F31" i="10" s="1"/>
  <c r="C22" i="10"/>
  <c r="C25" i="10" s="1"/>
  <c r="C30" i="10" s="1"/>
  <c r="C23" i="10"/>
  <c r="C26" i="10"/>
  <c r="C31" i="10" s="1"/>
  <c r="D22" i="10"/>
  <c r="D25" i="10" s="1"/>
  <c r="D30" i="10" s="1"/>
  <c r="D23" i="10"/>
  <c r="D26" i="10" s="1"/>
  <c r="D31" i="10" s="1"/>
  <c r="H23" i="6"/>
  <c r="J23" i="6" s="1"/>
  <c r="H24" i="6"/>
  <c r="J24" i="6"/>
  <c r="H25" i="6"/>
  <c r="J25" i="6" s="1"/>
  <c r="H26" i="6"/>
  <c r="J26" i="6" s="1"/>
  <c r="H27" i="6"/>
  <c r="J27" i="6" s="1"/>
  <c r="H28" i="6"/>
  <c r="J28" i="6" s="1"/>
  <c r="H21" i="6"/>
  <c r="J21" i="6" s="1"/>
  <c r="H22" i="6"/>
  <c r="J22" i="6" s="1"/>
  <c r="H17" i="6"/>
  <c r="J17" i="6" s="1"/>
  <c r="H18" i="6"/>
  <c r="J18" i="6" s="1"/>
  <c r="H19" i="6"/>
  <c r="J19" i="6" s="1"/>
  <c r="I23" i="10"/>
  <c r="I26" i="10" s="1"/>
  <c r="E21" i="10"/>
  <c r="E24" i="10" s="1"/>
  <c r="D21" i="10"/>
  <c r="D24" i="10" s="1"/>
  <c r="C21" i="10"/>
  <c r="C24" i="10" s="1"/>
  <c r="K7" i="3"/>
  <c r="S22" i="3"/>
  <c r="S23" i="3"/>
  <c r="K22" i="3"/>
  <c r="K23" i="3"/>
  <c r="K21" i="3"/>
  <c r="K17" i="3"/>
  <c r="K18" i="3"/>
  <c r="K16" i="3"/>
  <c r="K13" i="3"/>
  <c r="S21" i="3"/>
  <c r="S27" i="3" s="1"/>
  <c r="K8" i="3"/>
  <c r="H7" i="3"/>
  <c r="H8" i="3"/>
  <c r="H21" i="3"/>
  <c r="H22" i="3"/>
  <c r="H23" i="3"/>
  <c r="H16" i="3"/>
  <c r="H17" i="3"/>
  <c r="H18" i="3"/>
  <c r="H11" i="3"/>
  <c r="H13" i="3"/>
  <c r="E11" i="3"/>
  <c r="E12" i="3"/>
  <c r="E13" i="3"/>
  <c r="E16" i="3"/>
  <c r="E17" i="3"/>
  <c r="E18" i="3"/>
  <c r="E21" i="3"/>
  <c r="E22" i="3"/>
  <c r="E23" i="3"/>
  <c r="E7" i="3"/>
  <c r="E8" i="3"/>
  <c r="AD8" i="2"/>
  <c r="AH8" i="2"/>
  <c r="AL8" i="2"/>
  <c r="AD9" i="2"/>
  <c r="AH9" i="2"/>
  <c r="AL9" i="2"/>
  <c r="AD10" i="2"/>
  <c r="AH10" i="2"/>
  <c r="AL10" i="2"/>
  <c r="AD11" i="2"/>
  <c r="AH11" i="2"/>
  <c r="AL11" i="2"/>
  <c r="Z11" i="2"/>
  <c r="Z10" i="2"/>
  <c r="Z9" i="2"/>
  <c r="Z8" i="2"/>
  <c r="AF8" i="2"/>
  <c r="AF9" i="2"/>
  <c r="AF10" i="2"/>
  <c r="AF11" i="2"/>
  <c r="S7" i="8"/>
  <c r="Q7" i="8"/>
  <c r="O7" i="8"/>
  <c r="K7" i="8"/>
  <c r="S6" i="8"/>
  <c r="Q6" i="8"/>
  <c r="O6" i="8"/>
  <c r="K6" i="8"/>
  <c r="S5" i="8"/>
  <c r="Q5" i="8"/>
  <c r="O5" i="8"/>
  <c r="K5" i="8"/>
  <c r="S4" i="8"/>
  <c r="Q4" i="8"/>
  <c r="O4" i="8"/>
  <c r="K4" i="8"/>
  <c r="H30" i="7"/>
  <c r="J30" i="7" s="1"/>
  <c r="I30" i="7"/>
  <c r="H29" i="7"/>
  <c r="J29" i="7" s="1"/>
  <c r="I29" i="7"/>
  <c r="H28" i="7"/>
  <c r="J28" i="7" s="1"/>
  <c r="Q28" i="7" s="1"/>
  <c r="I28" i="7"/>
  <c r="H27" i="7"/>
  <c r="J27" i="7"/>
  <c r="N27" i="7" s="1"/>
  <c r="I27" i="7"/>
  <c r="I26" i="7"/>
  <c r="H26" i="7"/>
  <c r="J26" i="7" s="1"/>
  <c r="K25" i="7" s="1"/>
  <c r="I25" i="7"/>
  <c r="H25" i="7"/>
  <c r="I24" i="7"/>
  <c r="H24" i="7"/>
  <c r="H23" i="7"/>
  <c r="J23" i="7" s="1"/>
  <c r="Q23" i="7" s="1"/>
  <c r="I23" i="7"/>
  <c r="H22" i="7"/>
  <c r="J22" i="7" s="1"/>
  <c r="Q22" i="7" s="1"/>
  <c r="S22" i="7" s="1"/>
  <c r="I22" i="7"/>
  <c r="H21" i="7"/>
  <c r="J21" i="7" s="1"/>
  <c r="Q21" i="7" s="1"/>
  <c r="I21" i="7"/>
  <c r="I20" i="7"/>
  <c r="H20" i="7"/>
  <c r="I19" i="7"/>
  <c r="H19" i="7"/>
  <c r="J19" i="7" s="1"/>
  <c r="I28" i="6"/>
  <c r="I27" i="6"/>
  <c r="I26" i="6"/>
  <c r="I25" i="6"/>
  <c r="I24" i="6"/>
  <c r="I23" i="6"/>
  <c r="I22" i="6"/>
  <c r="I21" i="6"/>
  <c r="H20" i="6"/>
  <c r="J20" i="6" s="1"/>
  <c r="Q20" i="6" s="1"/>
  <c r="I20" i="6"/>
  <c r="I19" i="6"/>
  <c r="I18" i="6"/>
  <c r="I17" i="6"/>
  <c r="H28" i="5"/>
  <c r="J28" i="5" s="1"/>
  <c r="I28" i="5"/>
  <c r="I27" i="5"/>
  <c r="H27" i="5"/>
  <c r="J27" i="5" s="1"/>
  <c r="T27" i="5" s="1"/>
  <c r="H26" i="5"/>
  <c r="J26" i="5" s="1"/>
  <c r="N26" i="5" s="1"/>
  <c r="Q26" i="5" s="1"/>
  <c r="I26" i="5"/>
  <c r="I25" i="5"/>
  <c r="H25" i="5"/>
  <c r="J25" i="5" s="1"/>
  <c r="H24" i="5"/>
  <c r="J24" i="5" s="1"/>
  <c r="T24" i="5" s="1"/>
  <c r="I24" i="5"/>
  <c r="I23" i="5"/>
  <c r="H23" i="5"/>
  <c r="J23" i="5" s="1"/>
  <c r="H22" i="5"/>
  <c r="J22" i="5" s="1"/>
  <c r="I22" i="5"/>
  <c r="I21" i="5"/>
  <c r="H21" i="5"/>
  <c r="J21" i="5" s="1"/>
  <c r="H20" i="5"/>
  <c r="J20" i="5" s="1"/>
  <c r="I20" i="5"/>
  <c r="I19" i="5"/>
  <c r="H19" i="5"/>
  <c r="J19" i="5" s="1"/>
  <c r="N19" i="5" s="1"/>
  <c r="Q19" i="5" s="1"/>
  <c r="H18" i="5"/>
  <c r="J18" i="5" s="1"/>
  <c r="N18" i="5" s="1"/>
  <c r="Q18" i="5" s="1"/>
  <c r="I18" i="5"/>
  <c r="I17" i="5"/>
  <c r="H17" i="5"/>
  <c r="J17" i="5" s="1"/>
  <c r="N17" i="5" s="1"/>
  <c r="D41" i="4"/>
  <c r="E41" i="4"/>
  <c r="F41" i="4"/>
  <c r="G41" i="4" s="1"/>
  <c r="D29" i="4"/>
  <c r="E29" i="4"/>
  <c r="F29" i="4"/>
  <c r="F40" i="4"/>
  <c r="E40" i="4"/>
  <c r="D40" i="4"/>
  <c r="F39" i="4"/>
  <c r="D39" i="4"/>
  <c r="F38" i="4"/>
  <c r="E38" i="4"/>
  <c r="D38" i="4"/>
  <c r="D37" i="4"/>
  <c r="E37" i="4"/>
  <c r="F37" i="4"/>
  <c r="D36" i="4"/>
  <c r="E36" i="4"/>
  <c r="F36" i="4"/>
  <c r="F35" i="4"/>
  <c r="E35" i="4"/>
  <c r="E34" i="4"/>
  <c r="F34" i="4"/>
  <c r="D33" i="4"/>
  <c r="E33" i="4"/>
  <c r="F33" i="4"/>
  <c r="F32" i="4"/>
  <c r="D32" i="4"/>
  <c r="F31" i="4"/>
  <c r="E31" i="4"/>
  <c r="D31" i="4"/>
  <c r="G31" i="4" s="1"/>
  <c r="F30" i="4"/>
  <c r="E30" i="4"/>
  <c r="D30" i="4"/>
  <c r="S6" i="3"/>
  <c r="N11" i="2"/>
  <c r="L11" i="2"/>
  <c r="J11" i="2"/>
  <c r="H11" i="2"/>
  <c r="N10" i="2"/>
  <c r="L10" i="2"/>
  <c r="J10" i="2"/>
  <c r="H10" i="2"/>
  <c r="N9" i="2"/>
  <c r="L9" i="2"/>
  <c r="J9" i="2"/>
  <c r="H9" i="2"/>
  <c r="N8" i="2"/>
  <c r="L8" i="2"/>
  <c r="J8" i="2"/>
  <c r="H8" i="2"/>
  <c r="N23" i="7"/>
  <c r="Q27" i="7"/>
  <c r="N24" i="5"/>
  <c r="Q24" i="5" s="1"/>
  <c r="N6" i="3" l="1"/>
  <c r="G6" i="3"/>
  <c r="F6" i="3"/>
  <c r="J16" i="3"/>
  <c r="I16" i="3"/>
  <c r="G21" i="3"/>
  <c r="I21" i="3"/>
  <c r="J21" i="3"/>
  <c r="L16" i="3"/>
  <c r="M16" i="3"/>
  <c r="G16" i="3"/>
  <c r="F16" i="3"/>
  <c r="L21" i="3"/>
  <c r="M21" i="3"/>
  <c r="F11" i="3"/>
  <c r="G11" i="3"/>
  <c r="J11" i="3"/>
  <c r="I11" i="3"/>
  <c r="I6" i="3"/>
  <c r="J6" i="3"/>
  <c r="N12" i="3"/>
  <c r="M11" i="3"/>
  <c r="L11" i="3"/>
  <c r="N7" i="3"/>
  <c r="M6" i="3"/>
  <c r="L6" i="3"/>
  <c r="D33" i="10"/>
  <c r="D32" i="10"/>
  <c r="G37" i="4"/>
  <c r="G36" i="4"/>
  <c r="G29" i="4"/>
  <c r="H29" i="4" s="1"/>
  <c r="O29" i="4" s="1"/>
  <c r="P29" i="4" s="1"/>
  <c r="G33" i="4"/>
  <c r="U6" i="8"/>
  <c r="O17" i="5"/>
  <c r="P17" i="5"/>
  <c r="N25" i="5"/>
  <c r="Q25" i="5" s="1"/>
  <c r="T25" i="5"/>
  <c r="N18" i="3"/>
  <c r="N17" i="3"/>
  <c r="N16" i="3"/>
  <c r="Q25" i="6"/>
  <c r="N25" i="6"/>
  <c r="N17" i="6"/>
  <c r="Q17" i="6"/>
  <c r="K17" i="6"/>
  <c r="N27" i="6"/>
  <c r="Q27" i="6"/>
  <c r="T28" i="5"/>
  <c r="N28" i="5"/>
  <c r="Q28" i="5" s="1"/>
  <c r="N21" i="6"/>
  <c r="Q21" i="6"/>
  <c r="G38" i="4"/>
  <c r="H38" i="4" s="1"/>
  <c r="O38" i="4" s="1"/>
  <c r="P38" i="4" s="1"/>
  <c r="G39" i="4"/>
  <c r="H39" i="4" s="1"/>
  <c r="O39" i="4" s="1"/>
  <c r="P39" i="4" s="1"/>
  <c r="G40" i="4"/>
  <c r="H40" i="4" s="1"/>
  <c r="O40" i="4" s="1"/>
  <c r="P40" i="4" s="1"/>
  <c r="L23" i="5"/>
  <c r="G30" i="4"/>
  <c r="H30" i="4" s="1"/>
  <c r="O30" i="4" s="1"/>
  <c r="P30" i="4" s="1"/>
  <c r="G32" i="4"/>
  <c r="H32" i="4" s="1"/>
  <c r="O32" i="4" s="1"/>
  <c r="P32" i="4" s="1"/>
  <c r="H33" i="4"/>
  <c r="O33" i="4" s="1"/>
  <c r="P33" i="4" s="1"/>
  <c r="G35" i="4"/>
  <c r="H35" i="4" s="1"/>
  <c r="O35" i="4" s="1"/>
  <c r="P35" i="4" s="1"/>
  <c r="D27" i="10"/>
  <c r="G34" i="4"/>
  <c r="H34" i="4" s="1"/>
  <c r="O34" i="4" s="1"/>
  <c r="P34" i="4" s="1"/>
  <c r="D28" i="10"/>
  <c r="K23" i="6"/>
  <c r="N23" i="6"/>
  <c r="L23" i="6"/>
  <c r="Q23" i="6"/>
  <c r="T22" i="5"/>
  <c r="N22" i="5"/>
  <c r="Q22" i="5" s="1"/>
  <c r="Q29" i="7"/>
  <c r="N29" i="7"/>
  <c r="N22" i="3"/>
  <c r="N21" i="3"/>
  <c r="N23" i="3"/>
  <c r="H28" i="10"/>
  <c r="E28" i="10"/>
  <c r="E27" i="10"/>
  <c r="N28" i="6"/>
  <c r="Q28" i="6"/>
  <c r="N26" i="6"/>
  <c r="K26" i="6"/>
  <c r="Q26" i="6"/>
  <c r="L26" i="6"/>
  <c r="C32" i="10"/>
  <c r="C34" i="10" s="1"/>
  <c r="C33" i="10"/>
  <c r="N20" i="5"/>
  <c r="K20" i="5"/>
  <c r="T20" i="5"/>
  <c r="L20" i="5"/>
  <c r="F29" i="10"/>
  <c r="F28" i="10"/>
  <c r="F27" i="10"/>
  <c r="I30" i="10"/>
  <c r="I28" i="10"/>
  <c r="I27" i="10"/>
  <c r="N27" i="5"/>
  <c r="T21" i="5"/>
  <c r="N21" i="5"/>
  <c r="Q21" i="5" s="1"/>
  <c r="N23" i="5"/>
  <c r="T23" i="5"/>
  <c r="K23" i="5"/>
  <c r="K19" i="7"/>
  <c r="N19" i="7"/>
  <c r="Q19" i="7"/>
  <c r="R22" i="7"/>
  <c r="L25" i="7"/>
  <c r="Q26" i="7"/>
  <c r="N26" i="7"/>
  <c r="N8" i="3"/>
  <c r="C28" i="10"/>
  <c r="C27" i="10"/>
  <c r="Q19" i="6"/>
  <c r="N19" i="6"/>
  <c r="N24" i="6"/>
  <c r="Q24" i="6"/>
  <c r="E32" i="10"/>
  <c r="E34" i="10" s="1"/>
  <c r="E33" i="10"/>
  <c r="H33" i="10"/>
  <c r="H32" i="10"/>
  <c r="G28" i="10"/>
  <c r="G27" i="10"/>
  <c r="G29" i="10"/>
  <c r="J28" i="10"/>
  <c r="J27" i="10"/>
  <c r="J29" i="10"/>
  <c r="U7" i="8"/>
  <c r="N22" i="6"/>
  <c r="P20" i="6" s="1"/>
  <c r="Q22" i="6"/>
  <c r="R20" i="6" s="1"/>
  <c r="Q17" i="5"/>
  <c r="T19" i="5"/>
  <c r="K20" i="6"/>
  <c r="L20" i="6"/>
  <c r="L19" i="7"/>
  <c r="H41" i="4"/>
  <c r="O41" i="4" s="1"/>
  <c r="P41" i="4" s="1"/>
  <c r="Q39" i="4" s="1"/>
  <c r="L17" i="5"/>
  <c r="T17" i="5"/>
  <c r="K17" i="5"/>
  <c r="T18" i="5"/>
  <c r="K26" i="5"/>
  <c r="T26" i="5"/>
  <c r="L26" i="5"/>
  <c r="N21" i="7"/>
  <c r="L22" i="7"/>
  <c r="N22" i="7"/>
  <c r="K22" i="7"/>
  <c r="K28" i="7"/>
  <c r="L28" i="7"/>
  <c r="N28" i="7"/>
  <c r="Q30" i="7"/>
  <c r="N30" i="7"/>
  <c r="N11" i="3"/>
  <c r="N13" i="3"/>
  <c r="H27" i="10"/>
  <c r="N18" i="6"/>
  <c r="P17" i="6" s="1"/>
  <c r="L17" i="6"/>
  <c r="Q18" i="6"/>
  <c r="I32" i="10"/>
  <c r="P21" i="3" l="1"/>
  <c r="O21" i="3"/>
  <c r="O16" i="3"/>
  <c r="P16" i="3"/>
  <c r="P11" i="3"/>
  <c r="O11" i="3"/>
  <c r="P6" i="3"/>
  <c r="O6" i="3"/>
  <c r="H31" i="4"/>
  <c r="O31" i="4" s="1"/>
  <c r="P31" i="4" s="1"/>
  <c r="Q30" i="4" s="1"/>
  <c r="H36" i="4"/>
  <c r="O36" i="4" s="1"/>
  <c r="P36" i="4" s="1"/>
  <c r="Q36" i="4" s="1"/>
  <c r="H37" i="4"/>
  <c r="O37" i="4" s="1"/>
  <c r="P37" i="4" s="1"/>
  <c r="Q33" i="4"/>
  <c r="O17" i="6"/>
  <c r="T18" i="6" s="1"/>
  <c r="R28" i="7"/>
  <c r="V26" i="5"/>
  <c r="U26" i="5"/>
  <c r="O19" i="7"/>
  <c r="P19" i="7"/>
  <c r="O23" i="5"/>
  <c r="P23" i="5"/>
  <c r="Q23" i="5"/>
  <c r="O22" i="7"/>
  <c r="P22" i="7"/>
  <c r="U17" i="5"/>
  <c r="V17" i="5"/>
  <c r="Q20" i="5"/>
  <c r="P20" i="5"/>
  <c r="O20" i="5"/>
  <c r="S28" i="7"/>
  <c r="F32" i="10"/>
  <c r="F33" i="10"/>
  <c r="I34" i="10"/>
  <c r="K33" i="10"/>
  <c r="V20" i="5"/>
  <c r="U20" i="5"/>
  <c r="O23" i="6"/>
  <c r="T24" i="6" s="1"/>
  <c r="P23" i="6"/>
  <c r="O28" i="7"/>
  <c r="P28" i="7"/>
  <c r="G32" i="10"/>
  <c r="G34" i="10" s="1"/>
  <c r="G33" i="10"/>
  <c r="R25" i="7"/>
  <c r="S25" i="7"/>
  <c r="S23" i="6"/>
  <c r="R23" i="6"/>
  <c r="J32" i="10"/>
  <c r="J33" i="10"/>
  <c r="R26" i="6"/>
  <c r="S26" i="6"/>
  <c r="S20" i="6"/>
  <c r="S17" i="6"/>
  <c r="R17" i="6"/>
  <c r="S17" i="5"/>
  <c r="R17" i="5"/>
  <c r="P25" i="7"/>
  <c r="O25" i="7"/>
  <c r="R19" i="7"/>
  <c r="S19" i="7"/>
  <c r="U23" i="5"/>
  <c r="V23" i="5"/>
  <c r="Q27" i="5"/>
  <c r="O26" i="5"/>
  <c r="P26" i="5"/>
  <c r="P26" i="6"/>
  <c r="O26" i="6"/>
  <c r="T27" i="6" s="1"/>
  <c r="O20" i="6"/>
  <c r="T21" i="6" s="1"/>
  <c r="S23" i="5" l="1"/>
  <c r="R23" i="5"/>
  <c r="R20" i="5"/>
  <c r="S20" i="5"/>
  <c r="R26" i="5"/>
  <c r="S26" i="5"/>
</calcChain>
</file>

<file path=xl/sharedStrings.xml><?xml version="1.0" encoding="utf-8"?>
<sst xmlns="http://schemas.openxmlformats.org/spreadsheetml/2006/main" count="956" uniqueCount="380">
  <si>
    <t>Peso total</t>
  </si>
  <si>
    <t>PESO CABEZA</t>
  </si>
  <si>
    <t>PESO COLA LIMPIA</t>
  </si>
  <si>
    <t>PESO COLA CON CASCARA</t>
  </si>
  <si>
    <t>PESO HEPATOPANCREAS</t>
  </si>
  <si>
    <t>LONGITUD TOTAL</t>
  </si>
  <si>
    <t>LONGITUD CABEZA</t>
  </si>
  <si>
    <t>LONGITUD COLA</t>
  </si>
  <si>
    <t>±</t>
  </si>
  <si>
    <t>CONTROL</t>
  </si>
  <si>
    <t>TRATAMIENTO 15%</t>
  </si>
  <si>
    <t xml:space="preserve"> </t>
  </si>
  <si>
    <t>TRATAMIENTO 25%</t>
  </si>
  <si>
    <t>TRATAMIENTO 50%</t>
  </si>
  <si>
    <t xml:space="preserve">CRUDE PROTEIN CONTENT </t>
  </si>
  <si>
    <t>TOTAL LIPID</t>
  </si>
  <si>
    <t>PROTEINA TOTAL</t>
  </si>
  <si>
    <t>LIPIDOS</t>
  </si>
  <si>
    <t>DATOS</t>
  </si>
  <si>
    <t>Dias de experimento</t>
  </si>
  <si>
    <t>dias</t>
  </si>
  <si>
    <t>TRATAMIENTO</t>
  </si>
  <si>
    <t>PESO INICIAL</t>
  </si>
  <si>
    <t>DG (g/day)</t>
  </si>
  <si>
    <t>SGR%</t>
  </si>
  <si>
    <t>FCR</t>
  </si>
  <si>
    <t>PER</t>
  </si>
  <si>
    <t>pienso consumido</t>
  </si>
  <si>
    <t>gr/tanque</t>
  </si>
  <si>
    <t>Peces por tanque</t>
  </si>
  <si>
    <t>larvas/tanque</t>
  </si>
  <si>
    <t>Pienso consumido/camarón</t>
  </si>
  <si>
    <t>Tratamiento control</t>
  </si>
  <si>
    <t>Trattamiento 15%</t>
  </si>
  <si>
    <t>Tratamiento 25%</t>
  </si>
  <si>
    <t>Tratamiento 50%</t>
  </si>
  <si>
    <t>gr proteina/100gr pienso</t>
  </si>
  <si>
    <t>gr/100gr pienso</t>
  </si>
  <si>
    <t>gr proteina/gr pienso</t>
  </si>
  <si>
    <t>gr prot/gr pienso</t>
  </si>
  <si>
    <t>gr prot/camaron</t>
  </si>
  <si>
    <t>BRADFORD</t>
  </si>
  <si>
    <t>PLACA VAZIA</t>
  </si>
  <si>
    <t>A</t>
  </si>
  <si>
    <t>B</t>
  </si>
  <si>
    <t>C</t>
  </si>
  <si>
    <t>D</t>
  </si>
  <si>
    <t>E</t>
  </si>
  <si>
    <t>F</t>
  </si>
  <si>
    <t>G</t>
  </si>
  <si>
    <t>H</t>
  </si>
  <si>
    <t>DATOS ABSOR</t>
  </si>
  <si>
    <t>dilucion: 1:30</t>
  </si>
  <si>
    <t>VASO</t>
  </si>
  <si>
    <t>ABS-PLACA VACIA</t>
  </si>
  <si>
    <t>PROMEDIO</t>
  </si>
  <si>
    <t>RESTAR EL BLANCO</t>
  </si>
  <si>
    <t>CALCULATIONS</t>
  </si>
  <si>
    <t>µg/mL</t>
  </si>
  <si>
    <t>mg prot/ml</t>
  </si>
  <si>
    <t>PROMEIDO</t>
  </si>
  <si>
    <t>Blanco</t>
  </si>
  <si>
    <t>TESTIGO</t>
  </si>
  <si>
    <t>Tratamiento 1</t>
  </si>
  <si>
    <t>Vaso 1</t>
  </si>
  <si>
    <t>y= ax + b</t>
  </si>
  <si>
    <t>Vaso 2</t>
  </si>
  <si>
    <t xml:space="preserve">y= </t>
  </si>
  <si>
    <t>abs</t>
  </si>
  <si>
    <t>Vaso 3</t>
  </si>
  <si>
    <t>a=</t>
  </si>
  <si>
    <t>slope/gradient</t>
  </si>
  <si>
    <t>Tratamiento 2</t>
  </si>
  <si>
    <t>b=</t>
  </si>
  <si>
    <t>x=</t>
  </si>
  <si>
    <t>Soluble protein concentration</t>
  </si>
  <si>
    <t>Tratamiento 3</t>
  </si>
  <si>
    <t>y = 0,0006x + 0,0887</t>
  </si>
  <si>
    <t>Tratamiento 4</t>
  </si>
  <si>
    <t>y= mean-blank</t>
  </si>
  <si>
    <t>x= ug prot/ml</t>
  </si>
  <si>
    <t xml:space="preserve">EXTRACTS CONCENTRATION= </t>
  </si>
  <si>
    <t>g*ml-1</t>
  </si>
  <si>
    <t>EXTINCTION COEFFICIENT OF TIROSYNE=</t>
  </si>
  <si>
    <t>Mcm−1</t>
  </si>
  <si>
    <t>DILUTION=</t>
  </si>
  <si>
    <t>mg prot/ml=</t>
  </si>
  <si>
    <t>bradford data</t>
  </si>
  <si>
    <t>U/ml=</t>
  </si>
  <si>
    <t>(ABS * TVR *1000* D) / (E * VS)</t>
  </si>
  <si>
    <t>ABS=Average ABS</t>
  </si>
  <si>
    <t xml:space="preserve">TVR= Total Volumen of Reaction (ml)= </t>
  </si>
  <si>
    <t>D (Dilution)</t>
  </si>
  <si>
    <t>E (extinction coeficient)</t>
  </si>
  <si>
    <t>VS= Volumen of sample (ml)</t>
  </si>
  <si>
    <t>Dilucion 1:10</t>
  </si>
  <si>
    <t>U/mg proteína</t>
  </si>
  <si>
    <t>mU/mg proteína</t>
  </si>
  <si>
    <t>U/g tissue</t>
  </si>
  <si>
    <t>TREATMENTS</t>
  </si>
  <si>
    <t>DILUTION</t>
  </si>
  <si>
    <t>ABS/MINUTO (DATOS DE PENDIENTE)</t>
  </si>
  <si>
    <t>AVERAGE</t>
  </si>
  <si>
    <t>DESV.</t>
  </si>
  <si>
    <t>U/ml</t>
  </si>
  <si>
    <t>DESVEST</t>
  </si>
  <si>
    <t>U/mg prot</t>
  </si>
  <si>
    <t>mU/mg prot</t>
  </si>
  <si>
    <t>TRATAMIENTO 1</t>
  </si>
  <si>
    <t>TRATAMIENTO 2</t>
  </si>
  <si>
    <t>TRATAMIENTO 3</t>
  </si>
  <si>
    <t>TRATAMIENTO 4</t>
  </si>
  <si>
    <t xml:space="preserve">ALKALINE PROTEASE. </t>
  </si>
  <si>
    <t>μg−1* mL-1* cm−1</t>
  </si>
  <si>
    <t>(ABS * TVR * D) / (E * IT * VS)</t>
  </si>
  <si>
    <t>One unit of total protease activity was defined as the amount of enzyme that</t>
  </si>
  <si>
    <t xml:space="preserve"> released 1 μg of tyrosine per min in the reaction mixture</t>
  </si>
  <si>
    <t xml:space="preserve">IT= Incubation Time (min)= </t>
  </si>
  <si>
    <t>TRIPSINA</t>
  </si>
  <si>
    <t>QUIMOTRIPSINA</t>
  </si>
  <si>
    <t>PROTEASA ALCALINA</t>
  </si>
  <si>
    <t>b</t>
  </si>
  <si>
    <t>ab</t>
  </si>
  <si>
    <t>a</t>
  </si>
  <si>
    <t>p value</t>
  </si>
  <si>
    <t>CAMARONES</t>
  </si>
  <si>
    <t>CENIZAS</t>
  </si>
  <si>
    <t>FIBRA ND</t>
  </si>
  <si>
    <t>DIETAS</t>
  </si>
  <si>
    <t>gr/camaron</t>
  </si>
  <si>
    <t>CAMARON</t>
  </si>
  <si>
    <t>TRATAMAIENTO 25%</t>
  </si>
  <si>
    <t>PESO FINAL (SEMANA 10)</t>
  </si>
  <si>
    <t>DESVIACIÓN</t>
  </si>
  <si>
    <t>DAILY GAIN (DG)</t>
  </si>
  <si>
    <t>c</t>
  </si>
  <si>
    <t>amilasa</t>
  </si>
  <si>
    <t>U mg prot</t>
  </si>
  <si>
    <t xml:space="preserve">ACTIVIDAD AMILASA MÉTODO SOMOGY-NELSON DE LOS EXTRACTOS ENZIMÁTICOS </t>
  </si>
  <si>
    <t>El ensayo se realiza en tubos de 5ml de cristal.</t>
  </si>
  <si>
    <t>Sustrato: almidón de patata al 2% en agua (2g en 100 ml). Se prepara en el microondas hasta que se disuelva completamente</t>
  </si>
  <si>
    <t>Tampón: fosfato-citrato 0.1 M, pH 7.5 + NaCl 0.05 M (100ml---pesamos 1.92g de Ac. Cítrico; 500ml—pesamos 26.82g de HPO4-7H2O o 35.6g de NaHPO4-12H20; Añadimos 5.84g de NaCl para molaridad de 0.1M y ajustamos a pH 7.5)</t>
  </si>
  <si>
    <r>
      <t>Mezcla: 0,125ml sustrato+0,125ml tampón + 10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l extracto. </t>
    </r>
  </si>
  <si>
    <t>Método:</t>
  </si>
  <si>
    <r>
      <t>1. Incubar las muestras 30 min  a 37 ºC. Añadir, al final, 10</t>
    </r>
    <r>
      <rPr>
        <sz val="10"/>
        <rFont val="Calibri"/>
        <family val="2"/>
      </rPr>
      <t>µ</t>
    </r>
    <r>
      <rPr>
        <sz val="10"/>
        <rFont val="Arial"/>
        <family val="2"/>
      </rPr>
      <t>l de extracto  a lo controles</t>
    </r>
  </si>
  <si>
    <t>4A1</t>
  </si>
  <si>
    <t>4A3</t>
  </si>
  <si>
    <t>1B1</t>
  </si>
  <si>
    <t>1B3</t>
  </si>
  <si>
    <t>3C3</t>
  </si>
  <si>
    <t>2D1</t>
  </si>
  <si>
    <t>2D2</t>
  </si>
  <si>
    <t>DD3</t>
  </si>
  <si>
    <t>2. Añadir 0.3 ml de reactivo 4 de Somogy-Nelson (recién preparado, 25 ml Reactivo 1+ 1 ml reactivo 2)</t>
  </si>
  <si>
    <t>3. Hervir las muestras en placa eléctrica durante 20 minutos exactos. Enfriar a temperatura ambiente</t>
  </si>
  <si>
    <t>4. Añadir 0.3 ml de reactivo 3 de Somogy-Nelson. Agitar en vortex hasta que no se desprenda CO2.</t>
  </si>
  <si>
    <t xml:space="preserve">5. Añadir 3.33 ml de agua, agitar y dejar reposar de 5 a 10 minutos. </t>
  </si>
  <si>
    <t>6. Controles y tests se miden a 600 nm, frente al blanco (como blanco se puede usar agua). Programa amilasas microplacas</t>
  </si>
  <si>
    <t>Muestras diluidas 1:10</t>
  </si>
  <si>
    <t>4 A 1</t>
  </si>
  <si>
    <t>3C2</t>
  </si>
  <si>
    <t>2D3</t>
  </si>
  <si>
    <t>R1</t>
  </si>
  <si>
    <t>R2</t>
  </si>
  <si>
    <t>R3</t>
  </si>
  <si>
    <t>R1-B</t>
  </si>
  <si>
    <t>R2-B</t>
  </si>
  <si>
    <t>R3-B</t>
  </si>
  <si>
    <t>UA/ml R1</t>
  </si>
  <si>
    <t>UA/ml R2</t>
  </si>
  <si>
    <t>UA/ml R3</t>
  </si>
  <si>
    <t>UA/ml</t>
  </si>
  <si>
    <t>sd</t>
  </si>
  <si>
    <t>UA/mg proteina R1</t>
  </si>
  <si>
    <t>UA/mg proteina R2</t>
  </si>
  <si>
    <t>UA/mg proteina R3</t>
  </si>
  <si>
    <t>UA/mg proteina</t>
  </si>
  <si>
    <t>NFE</t>
  </si>
  <si>
    <t>254, 15</t>
  </si>
  <si>
    <t>try/quimitry</t>
  </si>
  <si>
    <t>D- 15%</t>
  </si>
  <si>
    <t>D- 25%</t>
  </si>
  <si>
    <t>D- 50%</t>
  </si>
  <si>
    <t>D-0%</t>
  </si>
  <si>
    <t>CP</t>
  </si>
  <si>
    <t>EE</t>
  </si>
  <si>
    <t>Tripsina (U mg proteina-1)</t>
  </si>
  <si>
    <t>Quimotripsina (U mg proteina-1)</t>
  </si>
  <si>
    <t>Proteasa alcalina (U mg proteina-1)</t>
  </si>
  <si>
    <t>D-15%</t>
  </si>
  <si>
    <t>D-25%</t>
  </si>
  <si>
    <t>D-50%</t>
  </si>
  <si>
    <t>cp</t>
  </si>
  <si>
    <t>se han vuelto ha hacer</t>
  </si>
  <si>
    <t>FND</t>
  </si>
  <si>
    <t>ash</t>
  </si>
  <si>
    <t>MELN</t>
  </si>
  <si>
    <t>SGR</t>
  </si>
  <si>
    <t>Cephalothorax weight</t>
  </si>
  <si>
    <t>Control</t>
  </si>
  <si>
    <t xml:space="preserve">15% replac. </t>
  </si>
  <si>
    <t xml:space="preserve">25% replac. </t>
  </si>
  <si>
    <t xml:space="preserve">50% replac. </t>
  </si>
  <si>
    <r>
      <t>Trypsin (U mg prot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</si>
  <si>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Quimotrypsin (U mg prot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</si>
  <si>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t>Basic protease (U mg prot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</si>
  <si>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t>D-C</t>
  </si>
  <si>
    <t>D-15</t>
  </si>
  <si>
    <t>D-25</t>
  </si>
  <si>
    <t>D-50</t>
  </si>
  <si>
    <t>CT</t>
  </si>
  <si>
    <t>D 15</t>
  </si>
  <si>
    <t>D 25</t>
  </si>
  <si>
    <t>D 50</t>
  </si>
  <si>
    <t>Amylase</t>
  </si>
  <si>
    <t>activity (U/mg prot)</t>
  </si>
  <si>
    <t>Final body weight</t>
  </si>
  <si>
    <t>14.25</t>
  </si>
  <si>
    <t>1.02</t>
  </si>
  <si>
    <t>14.57</t>
  </si>
  <si>
    <t>1.34</t>
  </si>
  <si>
    <t>16.04</t>
  </si>
  <si>
    <t>0.25</t>
  </si>
  <si>
    <t>16.72</t>
  </si>
  <si>
    <t>0.67</t>
  </si>
  <si>
    <t>0.095</t>
  </si>
  <si>
    <t>3.99</t>
  </si>
  <si>
    <t>0.59</t>
  </si>
  <si>
    <t>3.65</t>
  </si>
  <si>
    <t>0.36</t>
  </si>
  <si>
    <t>4.48</t>
  </si>
  <si>
    <t>0.41</t>
  </si>
  <si>
    <t>4.40</t>
  </si>
  <si>
    <t>0.82</t>
  </si>
  <si>
    <t>0.009</t>
  </si>
  <si>
    <t>Abdomen weight</t>
  </si>
  <si>
    <t>8.74</t>
  </si>
  <si>
    <t>1.17</t>
  </si>
  <si>
    <t>8.86</t>
  </si>
  <si>
    <t>1.04</t>
  </si>
  <si>
    <t>9.75</t>
  </si>
  <si>
    <t>0.99</t>
  </si>
  <si>
    <t>10.32</t>
  </si>
  <si>
    <t>1.71</t>
  </si>
  <si>
    <t>0.024</t>
  </si>
  <si>
    <t>Abdomen + exoskeleton</t>
  </si>
  <si>
    <t>10.20</t>
  </si>
  <si>
    <t>1.77</t>
  </si>
  <si>
    <t>10.24</t>
  </si>
  <si>
    <t>0.95</t>
  </si>
  <si>
    <t>11.34</t>
  </si>
  <si>
    <t>1.07</t>
  </si>
  <si>
    <t>12.21</t>
  </si>
  <si>
    <t>1.98</t>
  </si>
  <si>
    <t>0.013</t>
  </si>
  <si>
    <t>Hepatopancreas weight</t>
  </si>
  <si>
    <t>0.42</t>
  </si>
  <si>
    <t>0.13</t>
  </si>
  <si>
    <t>0.45</t>
  </si>
  <si>
    <t>0.11</t>
  </si>
  <si>
    <t>0.60</t>
  </si>
  <si>
    <t>0.09</t>
  </si>
  <si>
    <t>0.48</t>
  </si>
  <si>
    <t>0.15</t>
  </si>
  <si>
    <t>0.011</t>
  </si>
  <si>
    <t>Total length</t>
  </si>
  <si>
    <t>12.76</t>
  </si>
  <si>
    <t>1.40</t>
  </si>
  <si>
    <t>13.10</t>
  </si>
  <si>
    <t>0.39</t>
  </si>
  <si>
    <t>13.30</t>
  </si>
  <si>
    <t>13.65</t>
  </si>
  <si>
    <t>0.53</t>
  </si>
  <si>
    <t>0.127</t>
  </si>
  <si>
    <t>Cephalothorax length</t>
  </si>
  <si>
    <t>5.65</t>
  </si>
  <si>
    <t>0.30</t>
  </si>
  <si>
    <t>5.49</t>
  </si>
  <si>
    <t>0.31</t>
  </si>
  <si>
    <t>5.30</t>
  </si>
  <si>
    <t>0.079</t>
  </si>
  <si>
    <t>Abdomen length</t>
  </si>
  <si>
    <t>8.96</t>
  </si>
  <si>
    <t>0.61</t>
  </si>
  <si>
    <t>8.95</t>
  </si>
  <si>
    <t>0.28</t>
  </si>
  <si>
    <t>9.13</t>
  </si>
  <si>
    <t>0.52</t>
  </si>
  <si>
    <t>0.843</t>
  </si>
  <si>
    <t>DG</t>
  </si>
  <si>
    <t>0.01</t>
  </si>
  <si>
    <t>0.16</t>
  </si>
  <si>
    <t>0.02</t>
  </si>
  <si>
    <t>0.17</t>
  </si>
  <si>
    <t>0.19</t>
  </si>
  <si>
    <t>0.027</t>
  </si>
  <si>
    <t>1.95</t>
  </si>
  <si>
    <t>0.10</t>
  </si>
  <si>
    <t>2.13</t>
  </si>
  <si>
    <t>2.03</t>
  </si>
  <si>
    <t>2.36</t>
  </si>
  <si>
    <t>0.06</t>
  </si>
  <si>
    <t>0.001</t>
  </si>
  <si>
    <t>4.72</t>
  </si>
  <si>
    <t>0.46</t>
  </si>
  <si>
    <t>4.45</t>
  </si>
  <si>
    <t>0.54</t>
  </si>
  <si>
    <t>4.09</t>
  </si>
  <si>
    <t>0.14</t>
  </si>
  <si>
    <t>3.69</t>
  </si>
  <si>
    <t>0.036</t>
  </si>
  <si>
    <t xml:space="preserve">tabla buena </t>
  </si>
  <si>
    <t>AA (g/100gMS)</t>
  </si>
  <si>
    <t>% respecto al total de animoácidos</t>
  </si>
  <si>
    <t xml:space="preserve">Sacha </t>
  </si>
  <si>
    <t>FM</t>
  </si>
  <si>
    <t>sacha</t>
  </si>
  <si>
    <t>Arg</t>
  </si>
  <si>
    <t>1.89</t>
  </si>
  <si>
    <t>3.50</t>
  </si>
  <si>
    <t>Asp</t>
  </si>
  <si>
    <t>His</t>
  </si>
  <si>
    <t>1.19</t>
  </si>
  <si>
    <t>2.38</t>
  </si>
  <si>
    <t>Thr</t>
  </si>
  <si>
    <t>Lys</t>
  </si>
  <si>
    <t>2.49</t>
  </si>
  <si>
    <t>3.86</t>
  </si>
  <si>
    <t>Ser</t>
  </si>
  <si>
    <t>2.25</t>
  </si>
  <si>
    <t>Glu</t>
  </si>
  <si>
    <t>Ile</t>
  </si>
  <si>
    <t>1.45</t>
  </si>
  <si>
    <t>2.21</t>
  </si>
  <si>
    <t>Gly</t>
  </si>
  <si>
    <t>Leu</t>
  </si>
  <si>
    <t>2.99</t>
  </si>
  <si>
    <t>4.57</t>
  </si>
  <si>
    <t>Ala</t>
  </si>
  <si>
    <t>Val</t>
  </si>
  <si>
    <t>2.20</t>
  </si>
  <si>
    <t>3.38</t>
  </si>
  <si>
    <t>Cys</t>
  </si>
  <si>
    <t>Met</t>
  </si>
  <si>
    <t>0.73</t>
  </si>
  <si>
    <t>0.93</t>
  </si>
  <si>
    <t>Phe</t>
  </si>
  <si>
    <t>1.96</t>
  </si>
  <si>
    <t>2.77</t>
  </si>
  <si>
    <t>0.20</t>
  </si>
  <si>
    <t>Tyr</t>
  </si>
  <si>
    <t>2.56</t>
  </si>
  <si>
    <t>4.31</t>
  </si>
  <si>
    <t>Asx</t>
  </si>
  <si>
    <t>4.85</t>
  </si>
  <si>
    <t>6.03</t>
  </si>
  <si>
    <t>Nleu</t>
  </si>
  <si>
    <t>Glx</t>
  </si>
  <si>
    <t>5.11</t>
  </si>
  <si>
    <t>8.72</t>
  </si>
  <si>
    <t>4.11</t>
  </si>
  <si>
    <t>6.15</t>
  </si>
  <si>
    <t>2.86</t>
  </si>
  <si>
    <t>4.19</t>
  </si>
  <si>
    <t>3.76</t>
  </si>
  <si>
    <t>Pro</t>
  </si>
  <si>
    <t>total</t>
  </si>
  <si>
    <t xml:space="preserve"> FA</t>
  </si>
  <si>
    <t>%</t>
  </si>
  <si>
    <t>10-0</t>
  </si>
  <si>
    <t xml:space="preserve">16-0 </t>
  </si>
  <si>
    <t xml:space="preserve">18-0 </t>
  </si>
  <si>
    <t xml:space="preserve">18:1n9 </t>
  </si>
  <si>
    <t xml:space="preserve">18:1n7 </t>
  </si>
  <si>
    <t xml:space="preserve">18:2n6 </t>
  </si>
  <si>
    <t xml:space="preserve">18:3n6 </t>
  </si>
  <si>
    <t xml:space="preserve">18:3n3 </t>
  </si>
  <si>
    <t xml:space="preserve">20:1n9 </t>
  </si>
  <si>
    <t>Total fatty acids</t>
  </si>
  <si>
    <t>D-0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</si>
</sst>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"/>
    <numFmt numFmtId="165" formatCode="0.0000"/>
    <numFmt numFmtId="166" formatCode="0.000000"/>
    <numFmt numFmtId="167" formatCode="0.000"/>
    <numFmt numFmtId="168" formatCode="0.0"/>
    <numFmt numFmtId="169" formatCode="[$-C0A]General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9"/>
      <color indexed="23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169" fontId="20" fillId="0" borderId="0" applyBorder="0" applyProtection="0"/>
  </cellStyleXfs>
  <cellXfs count="570">
    <xf numFmtId="0" fontId="0" fillId="0" borderId="0" xfId="0"/>
    <xf numFmtId="2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Border="1"/>
    <xf numFmtId="2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/>
    <xf numFmtId="0" fontId="0" fillId="3" borderId="4" xfId="0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right"/>
    </xf>
    <xf numFmtId="0" fontId="0" fillId="3" borderId="0" xfId="0" applyFill="1" applyBorder="1"/>
    <xf numFmtId="0" fontId="0" fillId="3" borderId="8" xfId="0" applyFill="1" applyBorder="1"/>
    <xf numFmtId="2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3" borderId="7" xfId="0" applyFill="1" applyBorder="1"/>
    <xf numFmtId="0" fontId="0" fillId="3" borderId="10" xfId="0" applyFill="1" applyBorder="1" applyAlignment="1">
      <alignment horizontal="right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0" xfId="0" applyFill="1" applyBorder="1"/>
    <xf numFmtId="0" fontId="5" fillId="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" xfId="0" applyFont="1" applyBorder="1"/>
    <xf numFmtId="0" fontId="7" fillId="0" borderId="2" xfId="0" applyFont="1" applyBorder="1"/>
    <xf numFmtId="0" fontId="8" fillId="0" borderId="2" xfId="0" applyFont="1" applyBorder="1"/>
    <xf numFmtId="0" fontId="0" fillId="0" borderId="2" xfId="0" applyBorder="1"/>
    <xf numFmtId="0" fontId="0" fillId="0" borderId="3" xfId="0" applyBorder="1"/>
    <xf numFmtId="0" fontId="9" fillId="0" borderId="13" xfId="1" applyBorder="1"/>
    <xf numFmtId="0" fontId="9" fillId="0" borderId="0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0" fillId="0" borderId="0" xfId="0" applyFont="1"/>
    <xf numFmtId="0" fontId="9" fillId="0" borderId="13" xfId="1" applyBorder="1" applyAlignment="1">
      <alignment horizontal="center"/>
    </xf>
    <xf numFmtId="0" fontId="0" fillId="0" borderId="14" xfId="0" applyBorder="1"/>
    <xf numFmtId="0" fontId="9" fillId="0" borderId="15" xfId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9" fillId="0" borderId="1" xfId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Fill="1" applyBorder="1"/>
    <xf numFmtId="0" fontId="10" fillId="0" borderId="3" xfId="0" applyFont="1" applyBorder="1"/>
    <xf numFmtId="0" fontId="1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14" xfId="0" applyFont="1" applyBorder="1"/>
    <xf numFmtId="0" fontId="11" fillId="0" borderId="16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9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0" fillId="0" borderId="0" xfId="0" applyFont="1" applyFill="1"/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9" fillId="0" borderId="0" xfId="1" applyFont="1"/>
    <xf numFmtId="0" fontId="3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/>
    <xf numFmtId="0" fontId="13" fillId="6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9" fillId="0" borderId="2" xfId="1" applyFont="1" applyBorder="1" applyAlignment="1">
      <alignment horizontal="center"/>
    </xf>
    <xf numFmtId="167" fontId="9" fillId="0" borderId="23" xfId="1" applyNumberFormat="1" applyFont="1" applyBorder="1" applyAlignment="1">
      <alignment horizontal="center"/>
    </xf>
    <xf numFmtId="167" fontId="9" fillId="0" borderId="3" xfId="1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2" fontId="6" fillId="7" borderId="24" xfId="0" applyNumberFormat="1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167" fontId="9" fillId="0" borderId="25" xfId="1" applyNumberFormat="1" applyFont="1" applyBorder="1" applyAlignment="1">
      <alignment horizontal="center"/>
    </xf>
    <xf numFmtId="167" fontId="9" fillId="0" borderId="14" xfId="1" applyNumberFormat="1" applyFont="1" applyBorder="1" applyAlignment="1">
      <alignment horizontal="center"/>
    </xf>
    <xf numFmtId="0" fontId="9" fillId="9" borderId="1" xfId="0" applyFont="1" applyFill="1" applyBorder="1"/>
    <xf numFmtId="0" fontId="9" fillId="9" borderId="2" xfId="0" applyFont="1" applyFill="1" applyBorder="1"/>
    <xf numFmtId="0" fontId="9" fillId="9" borderId="3" xfId="0" applyFont="1" applyFill="1" applyBorder="1"/>
    <xf numFmtId="167" fontId="10" fillId="0" borderId="13" xfId="0" applyNumberFormat="1" applyFont="1" applyBorder="1" applyAlignment="1">
      <alignment horizontal="center"/>
    </xf>
    <xf numFmtId="2" fontId="6" fillId="7" borderId="26" xfId="0" applyNumberFormat="1" applyFont="1" applyFill="1" applyBorder="1" applyAlignment="1">
      <alignment horizontal="center"/>
    </xf>
    <xf numFmtId="0" fontId="9" fillId="9" borderId="13" xfId="0" applyFont="1" applyFill="1" applyBorder="1" applyAlignment="1">
      <alignment horizontal="right"/>
    </xf>
    <xf numFmtId="0" fontId="9" fillId="9" borderId="0" xfId="0" applyFont="1" applyFill="1" applyBorder="1"/>
    <xf numFmtId="0" fontId="9" fillId="9" borderId="14" xfId="0" applyFont="1" applyFill="1" applyBorder="1"/>
    <xf numFmtId="2" fontId="6" fillId="7" borderId="29" xfId="0" applyNumberFormat="1" applyFont="1" applyFill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2" fontId="6" fillId="7" borderId="31" xfId="0" applyNumberFormat="1" applyFont="1" applyFill="1" applyBorder="1" applyAlignment="1">
      <alignment horizontal="center"/>
    </xf>
    <xf numFmtId="0" fontId="9" fillId="9" borderId="15" xfId="0" applyFont="1" applyFill="1" applyBorder="1" applyAlignment="1">
      <alignment horizontal="right"/>
    </xf>
    <xf numFmtId="0" fontId="9" fillId="9" borderId="16" xfId="0" applyFont="1" applyFill="1" applyBorder="1"/>
    <xf numFmtId="0" fontId="9" fillId="9" borderId="17" xfId="0" applyFont="1" applyFill="1" applyBorder="1"/>
    <xf numFmtId="0" fontId="10" fillId="10" borderId="1" xfId="0" applyFont="1" applyFill="1" applyBorder="1"/>
    <xf numFmtId="0" fontId="10" fillId="10" borderId="2" xfId="0" applyFont="1" applyFill="1" applyBorder="1"/>
    <xf numFmtId="0" fontId="10" fillId="10" borderId="3" xfId="0" applyFont="1" applyFill="1" applyBorder="1"/>
    <xf numFmtId="0" fontId="10" fillId="10" borderId="13" xfId="0" applyFont="1" applyFill="1" applyBorder="1" applyAlignment="1">
      <alignment horizontal="right"/>
    </xf>
    <xf numFmtId="0" fontId="10" fillId="10" borderId="0" xfId="0" applyFont="1" applyFill="1" applyBorder="1"/>
    <xf numFmtId="0" fontId="10" fillId="10" borderId="14" xfId="0" applyFont="1" applyFill="1" applyBorder="1"/>
    <xf numFmtId="0" fontId="10" fillId="10" borderId="0" xfId="0" applyFont="1" applyFill="1" applyBorder="1" applyAlignment="1">
      <alignment horizontal="left"/>
    </xf>
    <xf numFmtId="0" fontId="10" fillId="10" borderId="15" xfId="0" applyFont="1" applyFill="1" applyBorder="1" applyAlignment="1">
      <alignment horizontal="right"/>
    </xf>
    <xf numFmtId="0" fontId="10" fillId="10" borderId="16" xfId="0" applyFont="1" applyFill="1" applyBorder="1"/>
    <xf numFmtId="0" fontId="10" fillId="10" borderId="17" xfId="0" applyFont="1" applyFill="1" applyBorder="1"/>
    <xf numFmtId="9" fontId="14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9" fillId="0" borderId="16" xfId="1" applyFont="1" applyBorder="1" applyAlignment="1">
      <alignment horizontal="center"/>
    </xf>
    <xf numFmtId="167" fontId="9" fillId="0" borderId="32" xfId="1" applyNumberFormat="1" applyFont="1" applyBorder="1" applyAlignment="1">
      <alignment horizontal="center"/>
    </xf>
    <xf numFmtId="167" fontId="9" fillId="0" borderId="17" xfId="1" applyNumberFormat="1" applyFont="1" applyBorder="1" applyAlignment="1">
      <alignment horizontal="center"/>
    </xf>
    <xf numFmtId="2" fontId="6" fillId="7" borderId="33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3" fontId="0" fillId="3" borderId="0" xfId="0" applyNumberFormat="1" applyFill="1" applyBorder="1" applyAlignment="1">
      <alignment horizontal="center"/>
    </xf>
    <xf numFmtId="0" fontId="15" fillId="3" borderId="0" xfId="0" applyFont="1" applyFill="1" applyBorder="1"/>
    <xf numFmtId="0" fontId="0" fillId="3" borderId="8" xfId="0" applyFill="1" applyBorder="1" applyAlignment="1">
      <alignment horizontal="left"/>
    </xf>
    <xf numFmtId="0" fontId="0" fillId="3" borderId="10" xfId="0" applyFill="1" applyBorder="1"/>
    <xf numFmtId="0" fontId="0" fillId="3" borderId="12" xfId="0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1" borderId="13" xfId="0" applyFont="1" applyFill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13" fontId="0" fillId="11" borderId="0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 vertical="center"/>
    </xf>
    <xf numFmtId="2" fontId="0" fillId="11" borderId="0" xfId="0" applyNumberFormat="1" applyFont="1" applyFill="1" applyBorder="1" applyAlignment="1">
      <alignment horizontal="center" vertical="center"/>
    </xf>
    <xf numFmtId="167" fontId="0" fillId="11" borderId="0" xfId="0" applyNumberFormat="1" applyFill="1" applyBorder="1"/>
    <xf numFmtId="2" fontId="0" fillId="11" borderId="5" xfId="0" applyNumberFormat="1" applyFill="1" applyBorder="1"/>
    <xf numFmtId="167" fontId="0" fillId="11" borderId="7" xfId="0" applyNumberFormat="1" applyFill="1" applyBorder="1"/>
    <xf numFmtId="2" fontId="0" fillId="11" borderId="0" xfId="0" applyNumberFormat="1" applyFill="1" applyBorder="1"/>
    <xf numFmtId="0" fontId="0" fillId="12" borderId="1" xfId="0" applyFont="1" applyFill="1" applyBorder="1" applyAlignment="1">
      <alignment vertical="center"/>
    </xf>
    <xf numFmtId="0" fontId="0" fillId="12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/>
    </xf>
    <xf numFmtId="13" fontId="0" fillId="12" borderId="2" xfId="0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7" fontId="0" fillId="12" borderId="2" xfId="0" applyNumberFormat="1" applyFont="1" applyFill="1" applyBorder="1" applyAlignment="1">
      <alignment horizontal="center" vertical="center"/>
    </xf>
    <xf numFmtId="167" fontId="0" fillId="12" borderId="2" xfId="0" applyNumberFormat="1" applyFill="1" applyBorder="1"/>
    <xf numFmtId="2" fontId="0" fillId="12" borderId="2" xfId="0" applyNumberFormat="1" applyFill="1" applyBorder="1"/>
    <xf numFmtId="167" fontId="0" fillId="12" borderId="46" xfId="0" applyNumberFormat="1" applyFill="1" applyBorder="1"/>
    <xf numFmtId="0" fontId="0" fillId="12" borderId="13" xfId="0" applyFont="1" applyFill="1" applyBorder="1" applyAlignment="1">
      <alignment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/>
    </xf>
    <xf numFmtId="13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7" fontId="0" fillId="12" borderId="0" xfId="0" applyNumberFormat="1" applyFont="1" applyFill="1" applyBorder="1" applyAlignment="1">
      <alignment horizontal="center" vertical="center"/>
    </xf>
    <xf numFmtId="167" fontId="0" fillId="12" borderId="0" xfId="0" applyNumberFormat="1" applyFill="1" applyBorder="1"/>
    <xf numFmtId="2" fontId="0" fillId="12" borderId="0" xfId="0" applyNumberFormat="1" applyFill="1" applyBorder="1"/>
    <xf numFmtId="167" fontId="0" fillId="12" borderId="7" xfId="0" applyNumberFormat="1" applyFill="1" applyBorder="1"/>
    <xf numFmtId="0" fontId="0" fillId="12" borderId="15" xfId="0" applyFont="1" applyFill="1" applyBorder="1" applyAlignment="1">
      <alignment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/>
    </xf>
    <xf numFmtId="13" fontId="0" fillId="12" borderId="16" xfId="0" applyNumberFormat="1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67" fontId="0" fillId="12" borderId="16" xfId="0" applyNumberFormat="1" applyFont="1" applyFill="1" applyBorder="1" applyAlignment="1">
      <alignment horizontal="center" vertical="center"/>
    </xf>
    <xf numFmtId="2" fontId="0" fillId="12" borderId="16" xfId="0" applyNumberFormat="1" applyFill="1" applyBorder="1"/>
    <xf numFmtId="167" fontId="0" fillId="12" borderId="45" xfId="0" applyNumberFormat="1" applyFill="1" applyBorder="1"/>
    <xf numFmtId="0" fontId="0" fillId="13" borderId="13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13" fontId="0" fillId="13" borderId="0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/>
    </xf>
    <xf numFmtId="167" fontId="0" fillId="13" borderId="2" xfId="0" applyNumberFormat="1" applyFill="1" applyBorder="1"/>
    <xf numFmtId="2" fontId="0" fillId="13" borderId="0" xfId="0" applyNumberFormat="1" applyFill="1" applyBorder="1"/>
    <xf numFmtId="167" fontId="0" fillId="13" borderId="7" xfId="0" applyNumberFormat="1" applyFill="1" applyBorder="1"/>
    <xf numFmtId="167" fontId="0" fillId="13" borderId="0" xfId="0" applyNumberFormat="1" applyFill="1" applyBorder="1"/>
    <xf numFmtId="0" fontId="0" fillId="9" borderId="1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/>
    </xf>
    <xf numFmtId="13" fontId="0" fillId="9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67" fontId="0" fillId="9" borderId="2" xfId="0" applyNumberFormat="1" applyFont="1" applyFill="1" applyBorder="1" applyAlignment="1">
      <alignment horizontal="center" vertical="center"/>
    </xf>
    <xf numFmtId="167" fontId="0" fillId="9" borderId="2" xfId="0" applyNumberFormat="1" applyFill="1" applyBorder="1"/>
    <xf numFmtId="2" fontId="0" fillId="9" borderId="2" xfId="0" applyNumberFormat="1" applyFill="1" applyBorder="1"/>
    <xf numFmtId="167" fontId="0" fillId="9" borderId="46" xfId="0" applyNumberFormat="1" applyFill="1" applyBorder="1"/>
    <xf numFmtId="0" fontId="0" fillId="9" borderId="13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/>
    </xf>
    <xf numFmtId="13" fontId="0" fillId="9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7" fontId="0" fillId="9" borderId="0" xfId="0" applyNumberFormat="1" applyFont="1" applyFill="1" applyBorder="1" applyAlignment="1">
      <alignment horizontal="center" vertical="center"/>
    </xf>
    <xf numFmtId="167" fontId="0" fillId="9" borderId="0" xfId="0" applyNumberFormat="1" applyFill="1" applyBorder="1"/>
    <xf numFmtId="2" fontId="0" fillId="9" borderId="0" xfId="0" applyNumberFormat="1" applyFill="1" applyBorder="1"/>
    <xf numFmtId="167" fontId="0" fillId="9" borderId="7" xfId="0" applyNumberFormat="1" applyFill="1" applyBorder="1"/>
    <xf numFmtId="0" fontId="0" fillId="9" borderId="15" xfId="0" applyFont="1" applyFill="1" applyBorder="1" applyAlignment="1">
      <alignment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/>
    </xf>
    <xf numFmtId="13" fontId="0" fillId="9" borderId="16" xfId="0" applyNumberFormat="1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167" fontId="0" fillId="9" borderId="16" xfId="0" applyNumberFormat="1" applyFont="1" applyFill="1" applyBorder="1" applyAlignment="1">
      <alignment horizontal="center" vertical="center"/>
    </xf>
    <xf numFmtId="167" fontId="0" fillId="9" borderId="11" xfId="0" applyNumberFormat="1" applyFill="1" applyBorder="1"/>
    <xf numFmtId="2" fontId="0" fillId="9" borderId="11" xfId="0" applyNumberFormat="1" applyFill="1" applyBorder="1"/>
    <xf numFmtId="167" fontId="0" fillId="9" borderId="10" xfId="0" applyNumberFormat="1" applyFill="1" applyBorder="1"/>
    <xf numFmtId="0" fontId="16" fillId="0" borderId="0" xfId="0" applyFont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167" fontId="2" fillId="12" borderId="2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0" borderId="0" xfId="0" applyFill="1"/>
    <xf numFmtId="0" fontId="0" fillId="3" borderId="4" xfId="0" applyFont="1" applyFill="1" applyBorder="1"/>
    <xf numFmtId="0" fontId="0" fillId="3" borderId="5" xfId="0" applyFont="1" applyFill="1" applyBorder="1"/>
    <xf numFmtId="0" fontId="0" fillId="0" borderId="5" xfId="0" applyFont="1" applyFill="1" applyBorder="1"/>
    <xf numFmtId="0" fontId="0" fillId="3" borderId="6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0" borderId="11" xfId="0" applyFont="1" applyFill="1" applyBorder="1"/>
    <xf numFmtId="0" fontId="0" fillId="3" borderId="12" xfId="0" applyFont="1" applyFill="1" applyBorder="1"/>
    <xf numFmtId="0" fontId="2" fillId="0" borderId="0" xfId="0" applyFont="1"/>
    <xf numFmtId="0" fontId="0" fillId="0" borderId="0" xfId="0" applyFont="1"/>
    <xf numFmtId="13" fontId="0" fillId="11" borderId="0" xfId="0" applyNumberFormat="1" applyFont="1" applyFill="1" applyBorder="1" applyAlignment="1">
      <alignment vertical="center"/>
    </xf>
    <xf numFmtId="2" fontId="0" fillId="11" borderId="48" xfId="0" applyNumberFormat="1" applyFont="1" applyFill="1" applyBorder="1" applyAlignment="1">
      <alignment horizontal="center" vertical="center"/>
    </xf>
    <xf numFmtId="167" fontId="0" fillId="11" borderId="4" xfId="0" applyNumberFormat="1" applyFill="1" applyBorder="1"/>
    <xf numFmtId="0" fontId="2" fillId="11" borderId="0" xfId="0" applyFont="1" applyFill="1" applyBorder="1" applyAlignment="1">
      <alignment horizontal="center"/>
    </xf>
    <xf numFmtId="167" fontId="2" fillId="11" borderId="0" xfId="0" applyNumberFormat="1" applyFont="1" applyFill="1" applyBorder="1" applyAlignment="1">
      <alignment horizontal="center" vertical="center"/>
    </xf>
    <xf numFmtId="2" fontId="0" fillId="11" borderId="25" xfId="0" applyNumberFormat="1" applyFont="1" applyFill="1" applyBorder="1" applyAlignment="1">
      <alignment horizontal="center" vertical="center"/>
    </xf>
    <xf numFmtId="2" fontId="0" fillId="11" borderId="32" xfId="0" applyNumberFormat="1" applyFont="1" applyFill="1" applyBorder="1" applyAlignment="1">
      <alignment horizontal="center" vertical="center"/>
    </xf>
    <xf numFmtId="167" fontId="0" fillId="11" borderId="45" xfId="0" applyNumberFormat="1" applyFill="1" applyBorder="1"/>
    <xf numFmtId="13" fontId="0" fillId="12" borderId="2" xfId="0" applyNumberFormat="1" applyFont="1" applyFill="1" applyBorder="1" applyAlignment="1">
      <alignment vertical="center"/>
    </xf>
    <xf numFmtId="2" fontId="0" fillId="12" borderId="23" xfId="0" applyNumberFormat="1" applyFont="1" applyFill="1" applyBorder="1" applyAlignment="1">
      <alignment horizontal="center" vertical="center"/>
    </xf>
    <xf numFmtId="13" fontId="0" fillId="12" borderId="0" xfId="0" applyNumberFormat="1" applyFont="1" applyFill="1" applyBorder="1" applyAlignment="1">
      <alignment vertical="center"/>
    </xf>
    <xf numFmtId="2" fontId="0" fillId="12" borderId="25" xfId="0" applyNumberFormat="1" applyFont="1" applyFill="1" applyBorder="1" applyAlignment="1">
      <alignment horizontal="center" vertical="center"/>
    </xf>
    <xf numFmtId="13" fontId="0" fillId="12" borderId="16" xfId="0" applyNumberFormat="1" applyFont="1" applyFill="1" applyBorder="1" applyAlignment="1">
      <alignment vertical="center"/>
    </xf>
    <xf numFmtId="0" fontId="2" fillId="12" borderId="16" xfId="0" applyFont="1" applyFill="1" applyBorder="1" applyAlignment="1">
      <alignment horizontal="center"/>
    </xf>
    <xf numFmtId="167" fontId="2" fillId="12" borderId="16" xfId="0" applyNumberFormat="1" applyFont="1" applyFill="1" applyBorder="1" applyAlignment="1">
      <alignment horizontal="center" vertical="center"/>
    </xf>
    <xf numFmtId="2" fontId="0" fillId="12" borderId="32" xfId="0" applyNumberFormat="1" applyFont="1" applyFill="1" applyBorder="1" applyAlignment="1">
      <alignment horizontal="center" vertical="center"/>
    </xf>
    <xf numFmtId="167" fontId="0" fillId="12" borderId="16" xfId="0" applyNumberFormat="1" applyFill="1" applyBorder="1"/>
    <xf numFmtId="13" fontId="0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/>
    </xf>
    <xf numFmtId="167" fontId="2" fillId="13" borderId="0" xfId="0" applyNumberFormat="1" applyFont="1" applyFill="1" applyBorder="1" applyAlignment="1">
      <alignment horizontal="center" vertical="center"/>
    </xf>
    <xf numFmtId="2" fontId="2" fillId="13" borderId="23" xfId="0" applyNumberFormat="1" applyFont="1" applyFill="1" applyBorder="1" applyAlignment="1">
      <alignment horizontal="center" vertical="center"/>
    </xf>
    <xf numFmtId="167" fontId="0" fillId="13" borderId="46" xfId="0" applyNumberFormat="1" applyFill="1" applyBorder="1"/>
    <xf numFmtId="2" fontId="0" fillId="13" borderId="25" xfId="0" applyNumberFormat="1" applyFont="1" applyFill="1" applyBorder="1" applyAlignment="1">
      <alignment horizontal="center" vertical="center"/>
    </xf>
    <xf numFmtId="0" fontId="0" fillId="0" borderId="0" xfId="0" applyFont="1" applyFill="1"/>
    <xf numFmtId="2" fontId="0" fillId="13" borderId="32" xfId="0" applyNumberFormat="1" applyFont="1" applyFill="1" applyBorder="1" applyAlignment="1">
      <alignment horizontal="center" vertical="center"/>
    </xf>
    <xf numFmtId="167" fontId="0" fillId="13" borderId="45" xfId="0" applyNumberFormat="1" applyFill="1" applyBorder="1"/>
    <xf numFmtId="13" fontId="0" fillId="9" borderId="2" xfId="0" applyNumberFormat="1" applyFont="1" applyFill="1" applyBorder="1" applyAlignment="1">
      <alignment horizontal="center" vertical="center"/>
    </xf>
    <xf numFmtId="2" fontId="0" fillId="9" borderId="23" xfId="0" applyNumberFormat="1" applyFont="1" applyFill="1" applyBorder="1" applyAlignment="1">
      <alignment horizontal="center" vertical="center"/>
    </xf>
    <xf numFmtId="13" fontId="0" fillId="9" borderId="0" xfId="0" applyNumberFormat="1" applyFont="1" applyFill="1" applyBorder="1" applyAlignment="1">
      <alignment horizontal="center" vertical="center"/>
    </xf>
    <xf numFmtId="2" fontId="0" fillId="9" borderId="25" xfId="0" applyNumberFormat="1" applyFont="1" applyFill="1" applyBorder="1" applyAlignment="1">
      <alignment horizontal="center" vertical="center"/>
    </xf>
    <xf numFmtId="13" fontId="0" fillId="9" borderId="16" xfId="0" applyNumberFormat="1" applyFont="1" applyFill="1" applyBorder="1" applyAlignment="1">
      <alignment horizontal="center" vertical="center"/>
    </xf>
    <xf numFmtId="2" fontId="0" fillId="9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applyFont="1" applyBorder="1" applyAlignment="1">
      <alignment horizontal="center" vertical="center"/>
    </xf>
    <xf numFmtId="0" fontId="0" fillId="0" borderId="11" xfId="0" applyBorder="1"/>
    <xf numFmtId="0" fontId="3" fillId="0" borderId="2" xfId="0" applyFont="1" applyBorder="1" applyAlignment="1">
      <alignment horizontal="right"/>
    </xf>
    <xf numFmtId="2" fontId="0" fillId="0" borderId="2" xfId="0" applyNumberFormat="1" applyBorder="1" applyAlignment="1"/>
    <xf numFmtId="167" fontId="4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167" fontId="0" fillId="0" borderId="2" xfId="0" applyNumberFormat="1" applyBorder="1"/>
    <xf numFmtId="167" fontId="0" fillId="0" borderId="2" xfId="0" applyNumberFormat="1" applyBorder="1" applyAlignment="1"/>
    <xf numFmtId="167" fontId="0" fillId="0" borderId="2" xfId="0" applyNumberFormat="1" applyBorder="1" applyAlignment="1">
      <alignment horizontal="left"/>
    </xf>
    <xf numFmtId="168" fontId="0" fillId="0" borderId="2" xfId="0" applyNumberFormat="1" applyBorder="1" applyAlignment="1"/>
    <xf numFmtId="168" fontId="0" fillId="0" borderId="2" xfId="0" applyNumberFormat="1" applyBorder="1" applyAlignment="1">
      <alignment horizontal="left"/>
    </xf>
    <xf numFmtId="0" fontId="3" fillId="0" borderId="0" xfId="0" applyFont="1" applyAlignment="1">
      <alignment horizontal="right"/>
    </xf>
    <xf numFmtId="2" fontId="0" fillId="0" borderId="0" xfId="0" applyNumberFormat="1" applyAlignment="1"/>
    <xf numFmtId="167" fontId="4" fillId="0" borderId="0" xfId="0" applyNumberFormat="1" applyFont="1" applyAlignment="1">
      <alignment horizontal="center"/>
    </xf>
    <xf numFmtId="167" fontId="0" fillId="0" borderId="0" xfId="0" applyNumberFormat="1"/>
    <xf numFmtId="167" fontId="0" fillId="0" borderId="0" xfId="0" applyNumberFormat="1" applyAlignment="1"/>
    <xf numFmtId="167" fontId="0" fillId="0" borderId="0" xfId="0" applyNumberFormat="1" applyAlignment="1">
      <alignment horizontal="left"/>
    </xf>
    <xf numFmtId="168" fontId="0" fillId="0" borderId="0" xfId="0" applyNumberFormat="1" applyAlignment="1"/>
    <xf numFmtId="168" fontId="0" fillId="0" borderId="0" xfId="0" applyNumberFormat="1" applyAlignment="1">
      <alignment horizontal="left"/>
    </xf>
    <xf numFmtId="0" fontId="19" fillId="0" borderId="11" xfId="0" applyFont="1" applyBorder="1" applyAlignment="1">
      <alignment horizontal="right"/>
    </xf>
    <xf numFmtId="0" fontId="0" fillId="0" borderId="0" xfId="0"/>
    <xf numFmtId="2" fontId="4" fillId="0" borderId="0" xfId="0" applyNumberFormat="1" applyFont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2" xfId="0" applyNumberFormat="1" applyBorder="1"/>
    <xf numFmtId="2" fontId="0" fillId="0" borderId="16" xfId="0" applyNumberFormat="1" applyBorder="1"/>
    <xf numFmtId="2" fontId="0" fillId="0" borderId="11" xfId="0" applyNumberFormat="1" applyBorder="1"/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2" fontId="2" fillId="0" borderId="2" xfId="0" applyNumberFormat="1" applyFont="1" applyBorder="1"/>
    <xf numFmtId="2" fontId="2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0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22" fillId="15" borderId="0" xfId="0" applyFont="1" applyFill="1"/>
    <xf numFmtId="0" fontId="0" fillId="15" borderId="0" xfId="0" applyFill="1"/>
    <xf numFmtId="0" fontId="9" fillId="0" borderId="0" xfId="0" applyFont="1" applyFill="1"/>
    <xf numFmtId="0" fontId="9" fillId="0" borderId="0" xfId="0" applyFont="1"/>
    <xf numFmtId="0" fontId="13" fillId="16" borderId="0" xfId="0" applyFont="1" applyFill="1"/>
    <xf numFmtId="9" fontId="3" fillId="17" borderId="0" xfId="0" applyNumberFormat="1" applyFont="1" applyFill="1"/>
    <xf numFmtId="0" fontId="24" fillId="0" borderId="19" xfId="0" applyFont="1" applyBorder="1" applyAlignment="1">
      <alignment horizontal="center" vertical="center" wrapText="1"/>
    </xf>
    <xf numFmtId="167" fontId="25" fillId="0" borderId="0" xfId="0" applyNumberFormat="1" applyFont="1"/>
    <xf numFmtId="167" fontId="26" fillId="0" borderId="0" xfId="0" applyNumberFormat="1" applyFont="1"/>
    <xf numFmtId="167" fontId="9" fillId="0" borderId="0" xfId="0" applyNumberFormat="1" applyFont="1" applyFill="1"/>
    <xf numFmtId="2" fontId="27" fillId="0" borderId="0" xfId="0" applyNumberFormat="1" applyFont="1" applyFill="1"/>
    <xf numFmtId="167" fontId="13" fillId="0" borderId="0" xfId="0" applyNumberFormat="1" applyFont="1" applyFill="1" applyAlignment="1">
      <alignment horizontal="right"/>
    </xf>
    <xf numFmtId="2" fontId="28" fillId="0" borderId="0" xfId="0" applyNumberFormat="1" applyFont="1" applyFill="1"/>
    <xf numFmtId="2" fontId="29" fillId="0" borderId="0" xfId="0" applyNumberFormat="1" applyFont="1" applyFill="1"/>
    <xf numFmtId="9" fontId="0" fillId="0" borderId="0" xfId="0" applyNumberFormat="1"/>
    <xf numFmtId="167" fontId="28" fillId="0" borderId="0" xfId="0" applyNumberFormat="1" applyFont="1" applyFill="1"/>
    <xf numFmtId="167" fontId="3" fillId="0" borderId="0" xfId="0" applyNumberFormat="1" applyFont="1"/>
    <xf numFmtId="2" fontId="3" fillId="0" borderId="0" xfId="0" applyNumberFormat="1" applyFont="1"/>
    <xf numFmtId="0" fontId="0" fillId="8" borderId="0" xfId="0" applyFill="1"/>
    <xf numFmtId="164" fontId="0" fillId="8" borderId="0" xfId="0" applyNumberFormat="1" applyFill="1" applyBorder="1"/>
    <xf numFmtId="0" fontId="0" fillId="8" borderId="0" xfId="0" applyFill="1" applyBorder="1"/>
    <xf numFmtId="2" fontId="0" fillId="8" borderId="0" xfId="0" applyNumberFormat="1" applyFill="1" applyBorder="1"/>
    <xf numFmtId="165" fontId="0" fillId="8" borderId="0" xfId="0" applyNumberFormat="1" applyFill="1" applyBorder="1"/>
    <xf numFmtId="168" fontId="0" fillId="0" borderId="0" xfId="0" applyNumberFormat="1"/>
    <xf numFmtId="2" fontId="4" fillId="0" borderId="0" xfId="0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right" vertical="center"/>
    </xf>
    <xf numFmtId="164" fontId="0" fillId="0" borderId="0" xfId="0" applyNumberFormat="1"/>
    <xf numFmtId="0" fontId="0" fillId="10" borderId="0" xfId="0" applyFill="1"/>
    <xf numFmtId="0" fontId="0" fillId="10" borderId="0" xfId="0" applyFill="1" applyAlignment="1">
      <alignment horizontal="right"/>
    </xf>
    <xf numFmtId="167" fontId="4" fillId="10" borderId="2" xfId="0" applyNumberFormat="1" applyFont="1" applyFill="1" applyBorder="1" applyAlignment="1">
      <alignment horizontal="center"/>
    </xf>
    <xf numFmtId="164" fontId="0" fillId="8" borderId="0" xfId="0" applyNumberFormat="1" applyFill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/>
    <xf numFmtId="0" fontId="2" fillId="3" borderId="8" xfId="0" applyFont="1" applyFill="1" applyBorder="1"/>
    <xf numFmtId="0" fontId="2" fillId="0" borderId="0" xfId="0" applyFont="1" applyBorder="1"/>
    <xf numFmtId="0" fontId="2" fillId="0" borderId="13" xfId="0" applyFont="1" applyBorder="1" applyAlignment="1">
      <alignment horizontal="left"/>
    </xf>
    <xf numFmtId="2" fontId="0" fillId="0" borderId="0" xfId="0" applyNumberFormat="1" applyFont="1" applyBorder="1"/>
    <xf numFmtId="0" fontId="2" fillId="3" borderId="7" xfId="0" applyFont="1" applyFill="1" applyBorder="1"/>
    <xf numFmtId="2" fontId="0" fillId="0" borderId="16" xfId="0" applyNumberFormat="1" applyFont="1" applyBorder="1"/>
    <xf numFmtId="0" fontId="0" fillId="10" borderId="9" xfId="0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2" fillId="20" borderId="9" xfId="0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2" fillId="21" borderId="9" xfId="0" applyFont="1" applyFill="1" applyBorder="1" applyAlignment="1">
      <alignment horizontal="center" vertical="center" wrapText="1"/>
    </xf>
    <xf numFmtId="0" fontId="33" fillId="21" borderId="9" xfId="0" applyFont="1" applyFill="1" applyBorder="1" applyAlignment="1">
      <alignment horizontal="center" vertical="center" wrapText="1"/>
    </xf>
    <xf numFmtId="0" fontId="32" fillId="10" borderId="9" xfId="0" applyFont="1" applyFill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0" fontId="32" fillId="22" borderId="9" xfId="0" applyFont="1" applyFill="1" applyBorder="1" applyAlignment="1">
      <alignment horizontal="center" vertical="center" wrapText="1"/>
    </xf>
    <xf numFmtId="0" fontId="33" fillId="22" borderId="9" xfId="0" applyFont="1" applyFill="1" applyBorder="1" applyAlignment="1">
      <alignment horizontal="center" vertical="center" wrapText="1"/>
    </xf>
    <xf numFmtId="0" fontId="32" fillId="23" borderId="9" xfId="0" applyFont="1" applyFill="1" applyBorder="1" applyAlignment="1">
      <alignment horizontal="center" vertical="center" wrapText="1"/>
    </xf>
    <xf numFmtId="0" fontId="33" fillId="23" borderId="9" xfId="0" applyFont="1" applyFill="1" applyBorder="1" applyAlignment="1">
      <alignment horizontal="center" vertical="center" wrapText="1"/>
    </xf>
    <xf numFmtId="2" fontId="0" fillId="10" borderId="9" xfId="0" applyNumberFormat="1" applyFill="1" applyBorder="1" applyAlignment="1">
      <alignment horizontal="center" wrapText="1"/>
    </xf>
    <xf numFmtId="2" fontId="32" fillId="4" borderId="9" xfId="0" applyNumberFormat="1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vertical="center" wrapText="1"/>
    </xf>
    <xf numFmtId="0" fontId="32" fillId="19" borderId="9" xfId="0" applyFont="1" applyFill="1" applyBorder="1" applyAlignment="1">
      <alignment vertical="center" wrapText="1"/>
    </xf>
    <xf numFmtId="0" fontId="32" fillId="20" borderId="9" xfId="0" applyFont="1" applyFill="1" applyBorder="1" applyAlignment="1">
      <alignment vertical="center" wrapText="1"/>
    </xf>
    <xf numFmtId="0" fontId="32" fillId="4" borderId="9" xfId="0" applyFont="1" applyFill="1" applyBorder="1" applyAlignment="1">
      <alignment vertical="center" wrapText="1"/>
    </xf>
    <xf numFmtId="0" fontId="32" fillId="7" borderId="9" xfId="0" applyFont="1" applyFill="1" applyBorder="1" applyAlignment="1">
      <alignment vertical="center" wrapText="1"/>
    </xf>
    <xf numFmtId="0" fontId="32" fillId="21" borderId="9" xfId="0" applyFont="1" applyFill="1" applyBorder="1" applyAlignment="1">
      <alignment vertical="center" wrapText="1"/>
    </xf>
    <xf numFmtId="0" fontId="32" fillId="10" borderId="9" xfId="0" applyFont="1" applyFill="1" applyBorder="1" applyAlignment="1">
      <alignment vertical="center" wrapText="1"/>
    </xf>
    <xf numFmtId="0" fontId="32" fillId="22" borderId="9" xfId="0" applyFont="1" applyFill="1" applyBorder="1" applyAlignment="1">
      <alignment vertical="center" wrapText="1"/>
    </xf>
    <xf numFmtId="0" fontId="32" fillId="23" borderId="9" xfId="0" applyFont="1" applyFill="1" applyBorder="1" applyAlignment="1">
      <alignment vertical="center" wrapText="1"/>
    </xf>
    <xf numFmtId="2" fontId="32" fillId="10" borderId="9" xfId="0" applyNumberFormat="1" applyFont="1" applyFill="1" applyBorder="1" applyAlignment="1">
      <alignment horizontal="center" vertical="center" wrapText="1"/>
    </xf>
    <xf numFmtId="0" fontId="0" fillId="23" borderId="9" xfId="0" applyFill="1" applyBorder="1"/>
    <xf numFmtId="2" fontId="0" fillId="10" borderId="9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 vertical="center"/>
    </xf>
    <xf numFmtId="0" fontId="0" fillId="18" borderId="9" xfId="0" applyFill="1" applyBorder="1"/>
    <xf numFmtId="0" fontId="0" fillId="19" borderId="9" xfId="0" applyFill="1" applyBorder="1"/>
    <xf numFmtId="0" fontId="0" fillId="20" borderId="9" xfId="0" applyFill="1" applyBorder="1"/>
    <xf numFmtId="0" fontId="0" fillId="4" borderId="9" xfId="0" applyFill="1" applyBorder="1"/>
    <xf numFmtId="0" fontId="0" fillId="7" borderId="9" xfId="0" applyFill="1" applyBorder="1"/>
    <xf numFmtId="0" fontId="0" fillId="21" borderId="9" xfId="0" applyFill="1" applyBorder="1"/>
    <xf numFmtId="0" fontId="0" fillId="10" borderId="9" xfId="0" applyFill="1" applyBorder="1"/>
    <xf numFmtId="0" fontId="0" fillId="22" borderId="9" xfId="0" applyFill="1" applyBorder="1"/>
    <xf numFmtId="0" fontId="0" fillId="0" borderId="49" xfId="0" applyBorder="1"/>
    <xf numFmtId="0" fontId="34" fillId="0" borderId="4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50" xfId="0" applyFont="1" applyBorder="1" applyAlignment="1">
      <alignment vertical="center"/>
    </xf>
    <xf numFmtId="0" fontId="30" fillId="0" borderId="50" xfId="0" applyFont="1" applyBorder="1" applyAlignment="1">
      <alignment horizontal="right" vertical="center"/>
    </xf>
    <xf numFmtId="0" fontId="30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51" xfId="0" applyFont="1" applyBorder="1" applyAlignment="1">
      <alignment horizontal="right" wrapText="1" readingOrder="1"/>
    </xf>
    <xf numFmtId="0" fontId="37" fillId="24" borderId="51" xfId="0" applyFont="1" applyFill="1" applyBorder="1" applyAlignment="1">
      <alignment horizontal="center" wrapText="1" readingOrder="1"/>
    </xf>
    <xf numFmtId="0" fontId="36" fillId="0" borderId="52" xfId="0" applyFont="1" applyBorder="1" applyAlignment="1">
      <alignment horizontal="right" wrapText="1" readingOrder="1"/>
    </xf>
    <xf numFmtId="0" fontId="37" fillId="0" borderId="52" xfId="0" applyFont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36" fillId="0" borderId="53" xfId="0" applyFont="1" applyBorder="1" applyAlignment="1">
      <alignment horizontal="right" wrapText="1" readingOrder="1"/>
    </xf>
    <xf numFmtId="0" fontId="37" fillId="0" borderId="53" xfId="0" applyFont="1" applyBorder="1" applyAlignment="1">
      <alignment horizontal="center" wrapText="1" readingOrder="1"/>
    </xf>
    <xf numFmtId="0" fontId="0" fillId="24" borderId="0" xfId="0" applyFill="1"/>
    <xf numFmtId="0" fontId="35" fillId="0" borderId="19" xfId="0" applyFont="1" applyBorder="1" applyAlignment="1">
      <alignment horizontal="center"/>
    </xf>
    <xf numFmtId="0" fontId="35" fillId="0" borderId="19" xfId="0" applyFont="1" applyBorder="1"/>
    <xf numFmtId="0" fontId="0" fillId="0" borderId="19" xfId="0" applyBorder="1"/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" fontId="13" fillId="0" borderId="16" xfId="0" applyNumberFormat="1" applyFont="1" applyBorder="1" applyAlignment="1">
      <alignment horizontal="center"/>
    </xf>
    <xf numFmtId="2" fontId="0" fillId="0" borderId="19" xfId="0" applyNumberFormat="1" applyBorder="1"/>
    <xf numFmtId="2" fontId="0" fillId="0" borderId="19" xfId="0" applyNumberFormat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14" borderId="21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0" fillId="10" borderId="23" xfId="0" applyNumberFormat="1" applyFill="1" applyBorder="1" applyAlignment="1">
      <alignment horizontal="center" vertical="center" wrapText="1"/>
    </xf>
    <xf numFmtId="2" fontId="0" fillId="10" borderId="25" xfId="0" applyNumberFormat="1" applyFill="1" applyBorder="1" applyAlignment="1">
      <alignment horizontal="center" vertical="center" wrapText="1"/>
    </xf>
    <xf numFmtId="2" fontId="0" fillId="10" borderId="32" xfId="0" applyNumberFormat="1" applyFill="1" applyBorder="1" applyAlignment="1">
      <alignment horizontal="center" vertical="center" wrapText="1"/>
    </xf>
    <xf numFmtId="2" fontId="32" fillId="4" borderId="23" xfId="0" applyNumberFormat="1" applyFont="1" applyFill="1" applyBorder="1" applyAlignment="1">
      <alignment horizontal="center" vertical="center" wrapText="1"/>
    </xf>
    <xf numFmtId="2" fontId="32" fillId="4" borderId="25" xfId="0" applyNumberFormat="1" applyFont="1" applyFill="1" applyBorder="1" applyAlignment="1">
      <alignment horizontal="center" vertical="center" wrapText="1"/>
    </xf>
    <xf numFmtId="2" fontId="32" fillId="4" borderId="32" xfId="0" applyNumberFormat="1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32" fillId="18" borderId="32" xfId="0" applyFont="1" applyFill="1" applyBorder="1" applyAlignment="1">
      <alignment horizontal="center" vertical="center" wrapText="1"/>
    </xf>
    <xf numFmtId="0" fontId="32" fillId="19" borderId="23" xfId="0" applyFont="1" applyFill="1" applyBorder="1" applyAlignment="1">
      <alignment horizontal="center" vertical="center" wrapText="1"/>
    </xf>
    <xf numFmtId="0" fontId="32" fillId="19" borderId="25" xfId="0" applyFont="1" applyFill="1" applyBorder="1" applyAlignment="1">
      <alignment horizontal="center" vertical="center" wrapText="1"/>
    </xf>
    <xf numFmtId="0" fontId="32" fillId="19" borderId="32" xfId="0" applyFont="1" applyFill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 wrapText="1"/>
    </xf>
    <xf numFmtId="0" fontId="32" fillId="20" borderId="32" xfId="0" applyFont="1" applyFill="1" applyBorder="1" applyAlignment="1">
      <alignment horizontal="center" vertical="center" wrapText="1"/>
    </xf>
    <xf numFmtId="0" fontId="32" fillId="23" borderId="23" xfId="0" applyFont="1" applyFill="1" applyBorder="1" applyAlignment="1">
      <alignment horizontal="center" vertical="center" wrapText="1"/>
    </xf>
    <xf numFmtId="0" fontId="32" fillId="23" borderId="25" xfId="0" applyFont="1" applyFill="1" applyBorder="1" applyAlignment="1">
      <alignment horizontal="center" vertical="center" wrapText="1"/>
    </xf>
    <xf numFmtId="0" fontId="32" fillId="23" borderId="32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21" borderId="23" xfId="0" applyFont="1" applyFill="1" applyBorder="1" applyAlignment="1">
      <alignment horizontal="center" vertical="center" wrapText="1"/>
    </xf>
    <xf numFmtId="0" fontId="32" fillId="21" borderId="25" xfId="0" applyFont="1" applyFill="1" applyBorder="1" applyAlignment="1">
      <alignment horizontal="center" vertical="center" wrapText="1"/>
    </xf>
    <xf numFmtId="0" fontId="32" fillId="21" borderId="32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2" fillId="10" borderId="25" xfId="0" applyFont="1" applyFill="1" applyBorder="1" applyAlignment="1">
      <alignment horizontal="center" vertical="center" wrapText="1"/>
    </xf>
    <xf numFmtId="0" fontId="32" fillId="10" borderId="32" xfId="0" applyFont="1" applyFill="1" applyBorder="1" applyAlignment="1">
      <alignment horizontal="center" vertical="center" wrapText="1"/>
    </xf>
    <xf numFmtId="0" fontId="32" fillId="22" borderId="23" xfId="0" applyFont="1" applyFill="1" applyBorder="1" applyAlignment="1">
      <alignment horizontal="center" vertical="center" wrapText="1"/>
    </xf>
    <xf numFmtId="0" fontId="32" fillId="22" borderId="25" xfId="0" applyFont="1" applyFill="1" applyBorder="1" applyAlignment="1">
      <alignment horizontal="center"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4" borderId="0" xfId="0" applyFont="1" applyFill="1" applyAlignment="1">
      <alignment horizontal="center"/>
    </xf>
    <xf numFmtId="0" fontId="21" fillId="14" borderId="0" xfId="0" applyFont="1" applyFill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8" fontId="17" fillId="12" borderId="2" xfId="0" applyNumberFormat="1" applyFont="1" applyFill="1" applyBorder="1" applyAlignment="1">
      <alignment horizontal="center" vertical="center"/>
    </xf>
    <xf numFmtId="168" fontId="17" fillId="12" borderId="0" xfId="0" applyNumberFormat="1" applyFont="1" applyFill="1" applyBorder="1" applyAlignment="1">
      <alignment horizontal="center" vertical="center"/>
    </xf>
    <xf numFmtId="168" fontId="17" fillId="12" borderId="16" xfId="0" applyNumberFormat="1" applyFont="1" applyFill="1" applyBorder="1" applyAlignment="1">
      <alignment horizontal="center" vertical="center"/>
    </xf>
    <xf numFmtId="168" fontId="17" fillId="12" borderId="43" xfId="0" applyNumberFormat="1" applyFont="1" applyFill="1" applyBorder="1" applyAlignment="1">
      <alignment horizontal="center" vertical="center"/>
    </xf>
    <xf numFmtId="168" fontId="17" fillId="12" borderId="8" xfId="0" applyNumberFormat="1" applyFont="1" applyFill="1" applyBorder="1" applyAlignment="1">
      <alignment horizontal="center" vertical="center"/>
    </xf>
    <xf numFmtId="168" fontId="17" fillId="12" borderId="47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7" fontId="0" fillId="11" borderId="0" xfId="0" applyNumberFormat="1" applyFill="1" applyBorder="1" applyAlignment="1">
      <alignment horizontal="center" vertical="center"/>
    </xf>
    <xf numFmtId="168" fontId="0" fillId="11" borderId="4" xfId="0" applyNumberFormat="1" applyFont="1" applyFill="1" applyBorder="1" applyAlignment="1">
      <alignment horizontal="center" vertical="center"/>
    </xf>
    <xf numFmtId="168" fontId="0" fillId="11" borderId="7" xfId="0" applyNumberFormat="1" applyFont="1" applyFill="1" applyBorder="1" applyAlignment="1">
      <alignment horizontal="center" vertical="center"/>
    </xf>
    <xf numFmtId="168" fontId="0" fillId="11" borderId="45" xfId="0" applyNumberFormat="1" applyFont="1" applyFill="1" applyBorder="1" applyAlignment="1">
      <alignment horizontal="center" vertical="center"/>
    </xf>
    <xf numFmtId="2" fontId="15" fillId="11" borderId="0" xfId="0" applyNumberFormat="1" applyFont="1" applyFill="1" applyBorder="1" applyAlignment="1">
      <alignment horizontal="center" vertical="center"/>
    </xf>
    <xf numFmtId="167" fontId="15" fillId="11" borderId="8" xfId="0" applyNumberFormat="1" applyFont="1" applyFill="1" applyBorder="1" applyAlignment="1">
      <alignment horizontal="center" vertical="center"/>
    </xf>
    <xf numFmtId="168" fontId="17" fillId="11" borderId="5" xfId="0" applyNumberFormat="1" applyFont="1" applyFill="1" applyBorder="1" applyAlignment="1">
      <alignment horizontal="center" vertical="center"/>
    </xf>
    <xf numFmtId="168" fontId="17" fillId="11" borderId="0" xfId="0" applyNumberFormat="1" applyFont="1" applyFill="1" applyBorder="1" applyAlignment="1">
      <alignment horizontal="center" vertical="center"/>
    </xf>
    <xf numFmtId="168" fontId="17" fillId="11" borderId="6" xfId="0" applyNumberFormat="1" applyFont="1" applyFill="1" applyBorder="1" applyAlignment="1">
      <alignment horizontal="center" vertical="center"/>
    </xf>
    <xf numFmtId="168" fontId="17" fillId="11" borderId="8" xfId="0" applyNumberFormat="1" applyFont="1" applyFill="1" applyBorder="1" applyAlignment="1">
      <alignment horizontal="center" vertical="center"/>
    </xf>
    <xf numFmtId="2" fontId="15" fillId="11" borderId="8" xfId="0" applyNumberFormat="1" applyFont="1" applyFill="1" applyBorder="1" applyAlignment="1">
      <alignment horizontal="center" vertical="center"/>
    </xf>
    <xf numFmtId="2" fontId="15" fillId="12" borderId="2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Border="1" applyAlignment="1">
      <alignment horizontal="center" vertical="center"/>
    </xf>
    <xf numFmtId="2" fontId="15" fillId="12" borderId="16" xfId="0" applyNumberFormat="1" applyFont="1" applyFill="1" applyBorder="1" applyAlignment="1">
      <alignment horizontal="center" vertical="center"/>
    </xf>
    <xf numFmtId="2" fontId="15" fillId="12" borderId="43" xfId="0" applyNumberFormat="1" applyFont="1" applyFill="1" applyBorder="1" applyAlignment="1">
      <alignment horizontal="center" vertical="center"/>
    </xf>
    <xf numFmtId="2" fontId="15" fillId="12" borderId="8" xfId="0" applyNumberFormat="1" applyFont="1" applyFill="1" applyBorder="1" applyAlignment="1">
      <alignment horizontal="center" vertical="center"/>
    </xf>
    <xf numFmtId="2" fontId="15" fillId="12" borderId="47" xfId="0" applyNumberFormat="1" applyFont="1" applyFill="1" applyBorder="1" applyAlignment="1">
      <alignment horizontal="center" vertical="center"/>
    </xf>
    <xf numFmtId="167" fontId="0" fillId="13" borderId="0" xfId="0" applyNumberFormat="1" applyFill="1" applyBorder="1" applyAlignment="1">
      <alignment horizontal="center" vertical="center"/>
    </xf>
    <xf numFmtId="168" fontId="0" fillId="13" borderId="46" xfId="0" applyNumberFormat="1" applyFont="1" applyFill="1" applyBorder="1" applyAlignment="1">
      <alignment horizontal="center" vertical="center"/>
    </xf>
    <xf numFmtId="168" fontId="0" fillId="13" borderId="7" xfId="0" applyNumberFormat="1" applyFont="1" applyFill="1" applyBorder="1" applyAlignment="1">
      <alignment horizontal="center" vertical="center"/>
    </xf>
    <xf numFmtId="168" fontId="0" fillId="13" borderId="45" xfId="0" applyNumberFormat="1" applyFont="1" applyFill="1" applyBorder="1" applyAlignment="1">
      <alignment horizontal="center" vertical="center"/>
    </xf>
    <xf numFmtId="2" fontId="15" fillId="13" borderId="0" xfId="0" applyNumberFormat="1" applyFont="1" applyFill="1" applyBorder="1" applyAlignment="1">
      <alignment horizontal="center" vertical="center"/>
    </xf>
    <xf numFmtId="167" fontId="15" fillId="13" borderId="8" xfId="0" applyNumberFormat="1" applyFont="1" applyFill="1" applyBorder="1" applyAlignment="1">
      <alignment horizontal="center" vertical="center"/>
    </xf>
    <xf numFmtId="168" fontId="17" fillId="13" borderId="0" xfId="0" applyNumberFormat="1" applyFont="1" applyFill="1" applyBorder="1" applyAlignment="1">
      <alignment horizontal="center" vertical="center"/>
    </xf>
    <xf numFmtId="168" fontId="17" fillId="13" borderId="8" xfId="0" applyNumberFormat="1" applyFont="1" applyFill="1" applyBorder="1" applyAlignment="1">
      <alignment horizontal="center" vertical="center"/>
    </xf>
    <xf numFmtId="2" fontId="15" fillId="13" borderId="8" xfId="0" applyNumberFormat="1" applyFont="1" applyFill="1" applyBorder="1" applyAlignment="1">
      <alignment horizontal="center" vertical="center"/>
    </xf>
    <xf numFmtId="167" fontId="0" fillId="12" borderId="2" xfId="0" applyNumberFormat="1" applyFill="1" applyBorder="1" applyAlignment="1">
      <alignment horizontal="center" vertical="center"/>
    </xf>
    <xf numFmtId="167" fontId="0" fillId="12" borderId="0" xfId="0" applyNumberFormat="1" applyFill="1" applyBorder="1" applyAlignment="1">
      <alignment horizontal="center" vertical="center"/>
    </xf>
    <xf numFmtId="167" fontId="0" fillId="12" borderId="16" xfId="0" applyNumberFormat="1" applyFill="1" applyBorder="1" applyAlignment="1">
      <alignment horizontal="center" vertical="center"/>
    </xf>
    <xf numFmtId="168" fontId="0" fillId="12" borderId="46" xfId="0" applyNumberFormat="1" applyFont="1" applyFill="1" applyBorder="1" applyAlignment="1">
      <alignment horizontal="center" vertical="center"/>
    </xf>
    <xf numFmtId="168" fontId="0" fillId="12" borderId="7" xfId="0" applyNumberFormat="1" applyFont="1" applyFill="1" applyBorder="1" applyAlignment="1">
      <alignment horizontal="center" vertical="center"/>
    </xf>
    <xf numFmtId="168" fontId="0" fillId="12" borderId="45" xfId="0" applyNumberFormat="1" applyFont="1" applyFill="1" applyBorder="1" applyAlignment="1">
      <alignment horizontal="center" vertical="center"/>
    </xf>
    <xf numFmtId="167" fontId="15" fillId="12" borderId="43" xfId="0" applyNumberFormat="1" applyFont="1" applyFill="1" applyBorder="1" applyAlignment="1">
      <alignment horizontal="center" vertical="center"/>
    </xf>
    <xf numFmtId="167" fontId="15" fillId="12" borderId="8" xfId="0" applyNumberFormat="1" applyFont="1" applyFill="1" applyBorder="1" applyAlignment="1">
      <alignment horizontal="center" vertical="center"/>
    </xf>
    <xf numFmtId="167" fontId="15" fillId="12" borderId="47" xfId="0" applyNumberFormat="1" applyFont="1" applyFill="1" applyBorder="1" applyAlignment="1">
      <alignment horizontal="center" vertical="center"/>
    </xf>
    <xf numFmtId="168" fontId="17" fillId="9" borderId="43" xfId="0" applyNumberFormat="1" applyFont="1" applyFill="1" applyBorder="1" applyAlignment="1">
      <alignment horizontal="center" vertical="center"/>
    </xf>
    <xf numFmtId="168" fontId="17" fillId="9" borderId="8" xfId="0" applyNumberFormat="1" applyFont="1" applyFill="1" applyBorder="1" applyAlignment="1">
      <alignment horizontal="center" vertical="center"/>
    </xf>
    <xf numFmtId="168" fontId="17" fillId="9" borderId="12" xfId="0" applyNumberFormat="1" applyFont="1" applyFill="1" applyBorder="1" applyAlignment="1">
      <alignment horizontal="center" vertical="center"/>
    </xf>
    <xf numFmtId="2" fontId="15" fillId="9" borderId="2" xfId="0" applyNumberFormat="1" applyFont="1" applyFill="1" applyBorder="1" applyAlignment="1">
      <alignment horizontal="center" vertical="center"/>
    </xf>
    <xf numFmtId="2" fontId="15" fillId="9" borderId="0" xfId="0" applyNumberFormat="1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2" fontId="15" fillId="9" borderId="43" xfId="0" applyNumberFormat="1" applyFont="1" applyFill="1" applyBorder="1" applyAlignment="1">
      <alignment horizontal="center" vertical="center"/>
    </xf>
    <xf numFmtId="2" fontId="15" fillId="9" borderId="8" xfId="0" applyNumberFormat="1" applyFont="1" applyFill="1" applyBorder="1" applyAlignment="1">
      <alignment horizontal="center" vertical="center"/>
    </xf>
    <xf numFmtId="2" fontId="15" fillId="9" borderId="12" xfId="0" applyNumberFormat="1" applyFont="1" applyFill="1" applyBorder="1" applyAlignment="1">
      <alignment horizontal="center" vertical="center"/>
    </xf>
    <xf numFmtId="167" fontId="0" fillId="9" borderId="2" xfId="0" applyNumberFormat="1" applyFill="1" applyBorder="1" applyAlignment="1">
      <alignment horizontal="center" vertical="center"/>
    </xf>
    <xf numFmtId="167" fontId="0" fillId="9" borderId="0" xfId="0" applyNumberFormat="1" applyFill="1" applyBorder="1" applyAlignment="1">
      <alignment horizontal="center" vertical="center"/>
    </xf>
    <xf numFmtId="167" fontId="0" fillId="9" borderId="16" xfId="0" applyNumberFormat="1" applyFill="1" applyBorder="1" applyAlignment="1">
      <alignment horizontal="center" vertical="center"/>
    </xf>
    <xf numFmtId="168" fontId="0" fillId="9" borderId="46" xfId="0" applyNumberFormat="1" applyFont="1" applyFill="1" applyBorder="1" applyAlignment="1">
      <alignment horizontal="center" vertical="center"/>
    </xf>
    <xf numFmtId="168" fontId="0" fillId="9" borderId="7" xfId="0" applyNumberFormat="1" applyFont="1" applyFill="1" applyBorder="1" applyAlignment="1">
      <alignment horizontal="center" vertical="center"/>
    </xf>
    <xf numFmtId="168" fontId="0" fillId="9" borderId="10" xfId="0" applyNumberFormat="1" applyFont="1" applyFill="1" applyBorder="1" applyAlignment="1">
      <alignment horizontal="center" vertical="center"/>
    </xf>
    <xf numFmtId="167" fontId="15" fillId="9" borderId="43" xfId="0" applyNumberFormat="1" applyFont="1" applyFill="1" applyBorder="1" applyAlignment="1">
      <alignment horizontal="center" vertical="center"/>
    </xf>
    <xf numFmtId="167" fontId="15" fillId="9" borderId="8" xfId="0" applyNumberFormat="1" applyFont="1" applyFill="1" applyBorder="1" applyAlignment="1">
      <alignment horizontal="center" vertical="center"/>
    </xf>
    <xf numFmtId="167" fontId="15" fillId="9" borderId="12" xfId="0" applyNumberFormat="1" applyFont="1" applyFill="1" applyBorder="1" applyAlignment="1">
      <alignment horizontal="center" vertical="center"/>
    </xf>
    <xf numFmtId="168" fontId="17" fillId="9" borderId="2" xfId="0" applyNumberFormat="1" applyFont="1" applyFill="1" applyBorder="1" applyAlignment="1">
      <alignment horizontal="center" vertical="center"/>
    </xf>
    <xf numFmtId="168" fontId="17" fillId="9" borderId="0" xfId="0" applyNumberFormat="1" applyFont="1" applyFill="1" applyBorder="1" applyAlignment="1">
      <alignment horizontal="center" vertical="center"/>
    </xf>
    <xf numFmtId="168" fontId="17" fillId="9" borderId="11" xfId="0" applyNumberFormat="1" applyFont="1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2" fontId="0" fillId="13" borderId="0" xfId="0" applyNumberFormat="1" applyFill="1" applyBorder="1" applyAlignment="1">
      <alignment horizontal="center" vertical="center"/>
    </xf>
    <xf numFmtId="2" fontId="0" fillId="12" borderId="2" xfId="0" applyNumberFormat="1" applyFill="1" applyBorder="1" applyAlignment="1">
      <alignment horizontal="center" vertical="center"/>
    </xf>
    <xf numFmtId="2" fontId="0" fillId="12" borderId="0" xfId="0" applyNumberFormat="1" applyFill="1" applyBorder="1" applyAlignment="1">
      <alignment horizontal="center" vertical="center"/>
    </xf>
    <xf numFmtId="2" fontId="0" fillId="12" borderId="16" xfId="0" applyNumberForma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2" fontId="0" fillId="9" borderId="1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strRef>
              <c:f>BIOMETRICOS!$K$22:$K$25</c:f>
              <c:strCache>
                <c:ptCount val="4"/>
                <c:pt idx="0">
                  <c:v>D-0</c:v>
                </c:pt>
                <c:pt idx="1">
                  <c:v>D-15</c:v>
                </c:pt>
                <c:pt idx="2">
                  <c:v>D-25</c:v>
                </c:pt>
                <c:pt idx="3">
                  <c:v>D-50</c:v>
                </c:pt>
              </c:strCache>
            </c:strRef>
          </c:xVal>
          <c:yVal>
            <c:numRef>
              <c:f>BIOMETRICOS!$L$22:$L$25</c:f>
              <c:numCache>
                <c:formatCode>General</c:formatCode>
                <c:ptCount val="4"/>
                <c:pt idx="0">
                  <c:v>14.336040000000001</c:v>
                </c:pt>
                <c:pt idx="1">
                  <c:v>14.481510000000004</c:v>
                </c:pt>
                <c:pt idx="2">
                  <c:v>16.01352</c:v>
                </c:pt>
                <c:pt idx="3">
                  <c:v>16.748889999999999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6-704A-B41D-529F3AE2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991552"/>
        <c:axId val="599846224"/>
      </c:scatterChart>
      <c:valAx>
        <c:axId val="5259915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599846224"/>
        <c:crosses val="autoZero"/>
        <c:crossBetween val="midCat"/>
      </c:valAx>
      <c:valAx>
        <c:axId val="5998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599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AMILASA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189129483814499"/>
          <c:y val="0.157882035578886"/>
          <c:w val="0.83755314960629901"/>
          <c:h val="0.726138086905802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rrBars>
            <c:errBarType val="both"/>
            <c:errValType val="cust"/>
            <c:noEndCap val="0"/>
            <c:plus>
              <c:numRef>
                <c:f>[2]amilasa!$C$28:$J$28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[2]amilasa!$C$28:$J$28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</c:errBars>
          <c:cat>
            <c:numRef>
              <c:f>[2]amilasa!$C$15:$J$15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[2]amilasa!$C$27:$J$27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B-0A47-8DF5-106062F5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72992"/>
        <c:axId val="212273384"/>
      </c:barChart>
      <c:catAx>
        <c:axId val="2122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73384"/>
        <c:crosses val="autoZero"/>
        <c:auto val="1"/>
        <c:lblAlgn val="ctr"/>
        <c:lblOffset val="100"/>
        <c:noMultiLvlLbl val="0"/>
      </c:catAx>
      <c:valAx>
        <c:axId val="212273384"/>
        <c:scaling>
          <c:orientation val="minMax"/>
          <c:max val="4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UA/mL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227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AMILASA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189129483814499"/>
          <c:y val="0.157882035578886"/>
          <c:w val="0.83755314960629901"/>
          <c:h val="0.726138086905802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rrBars>
            <c:errBarType val="both"/>
            <c:errValType val="cust"/>
            <c:noEndCap val="0"/>
            <c:plus>
              <c:numRef>
                <c:f>[2]amilasa!$C$33:$J$33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[2]amilasa!$C$33:$J$33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</c:errBars>
          <c:cat>
            <c:numRef>
              <c:f>[2]amilasa!$C$15:$J$15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[2]amilasa!$C$32:$J$32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1-B445-A072-D4615236F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74168"/>
        <c:axId val="212274560"/>
      </c:barChart>
      <c:catAx>
        <c:axId val="21227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74560"/>
        <c:crosses val="autoZero"/>
        <c:auto val="1"/>
        <c:lblAlgn val="ctr"/>
        <c:lblOffset val="100"/>
        <c:noMultiLvlLbl val="0"/>
      </c:catAx>
      <c:valAx>
        <c:axId val="212274560"/>
        <c:scaling>
          <c:orientation val="minMax"/>
          <c:max val="4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UA/mL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227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aa/100g</a:t>
            </a:r>
            <a:r>
              <a:rPr lang="es-ES_tradnl" baseline="0"/>
              <a:t> DM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[1]Hoja2!$E$2</c:f>
              <c:strCache>
                <c:ptCount val="1"/>
                <c:pt idx="0">
                  <c:v>Sacha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[1]Hoja2!$D$3:$D$20</c:f>
              <c:strCache>
                <c:ptCount val="18"/>
                <c:pt idx="0">
                  <c:v>Asp</c:v>
                </c:pt>
                <c:pt idx="1">
                  <c:v>Thr</c:v>
                </c:pt>
                <c:pt idx="2">
                  <c:v>Ser</c:v>
                </c:pt>
                <c:pt idx="3">
                  <c:v>Glu</c:v>
                </c:pt>
                <c:pt idx="4">
                  <c:v>Gly</c:v>
                </c:pt>
                <c:pt idx="5">
                  <c:v>Ala</c:v>
                </c:pt>
                <c:pt idx="6">
                  <c:v>Cys</c:v>
                </c:pt>
                <c:pt idx="7">
                  <c:v>Val</c:v>
                </c:pt>
                <c:pt idx="8">
                  <c:v>Met</c:v>
                </c:pt>
                <c:pt idx="9">
                  <c:v>Ile</c:v>
                </c:pt>
                <c:pt idx="10">
                  <c:v>Leu</c:v>
                </c:pt>
                <c:pt idx="11">
                  <c:v>Nleu</c:v>
                </c:pt>
                <c:pt idx="12">
                  <c:v>Tyr</c:v>
                </c:pt>
                <c:pt idx="13">
                  <c:v>Phe</c:v>
                </c:pt>
                <c:pt idx="14">
                  <c:v>His</c:v>
                </c:pt>
                <c:pt idx="15">
                  <c:v>Lys</c:v>
                </c:pt>
                <c:pt idx="16">
                  <c:v>Arg</c:v>
                </c:pt>
                <c:pt idx="17">
                  <c:v>Pro</c:v>
                </c:pt>
              </c:strCache>
            </c:strRef>
          </c:cat>
          <c:val>
            <c:numRef>
              <c:f>[1]Hoja2!$E$3:$E$20</c:f>
              <c:numCache>
                <c:formatCode>General</c:formatCode>
                <c:ptCount val="18"/>
                <c:pt idx="0">
                  <c:v>3.6243812154696142</c:v>
                </c:pt>
                <c:pt idx="1">
                  <c:v>1.2265124309392264</c:v>
                </c:pt>
                <c:pt idx="2">
                  <c:v>1.9783169889502759</c:v>
                </c:pt>
                <c:pt idx="3">
                  <c:v>4.3366961325966864</c:v>
                </c:pt>
                <c:pt idx="4">
                  <c:v>3.007470073664825</c:v>
                </c:pt>
                <c:pt idx="5">
                  <c:v>1.1895755064456721</c:v>
                </c:pt>
                <c:pt idx="6">
                  <c:v>0.65828038674033151</c:v>
                </c:pt>
                <c:pt idx="7">
                  <c:v>1.1813595764272562</c:v>
                </c:pt>
                <c:pt idx="8">
                  <c:v>0.32918301104972386</c:v>
                </c:pt>
                <c:pt idx="9">
                  <c:v>0.9065303867403316</c:v>
                </c:pt>
                <c:pt idx="10">
                  <c:v>1.9745690607734809</c:v>
                </c:pt>
                <c:pt idx="12">
                  <c:v>1.3372946593001844</c:v>
                </c:pt>
                <c:pt idx="13">
                  <c:v>0.72505801104972389</c:v>
                </c:pt>
                <c:pt idx="14">
                  <c:v>0.7482085635359117</c:v>
                </c:pt>
                <c:pt idx="15">
                  <c:v>1.4782037292817678</c:v>
                </c:pt>
                <c:pt idx="16">
                  <c:v>2.8620451197053409</c:v>
                </c:pt>
                <c:pt idx="17">
                  <c:v>1.2893440147329653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2-764F-B6AC-6C9A89F31DC2}"/>
            </c:ext>
          </c:extLst>
        </c:ser>
        <c:ser>
          <c:idx val="1"/>
          <c:order val="1"/>
          <c:tx>
            <c:strRef>
              <c:f>[1]Hoja2!$F$2</c:f>
              <c:strCache>
                <c:ptCount val="1"/>
                <c:pt idx="0">
                  <c:v>FM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[1]Hoja2!$D$3:$D$20</c:f>
              <c:strCache>
                <c:ptCount val="18"/>
                <c:pt idx="0">
                  <c:v>Asp</c:v>
                </c:pt>
                <c:pt idx="1">
                  <c:v>Thr</c:v>
                </c:pt>
                <c:pt idx="2">
                  <c:v>Ser</c:v>
                </c:pt>
                <c:pt idx="3">
                  <c:v>Glu</c:v>
                </c:pt>
                <c:pt idx="4">
                  <c:v>Gly</c:v>
                </c:pt>
                <c:pt idx="5">
                  <c:v>Ala</c:v>
                </c:pt>
                <c:pt idx="6">
                  <c:v>Cys</c:v>
                </c:pt>
                <c:pt idx="7">
                  <c:v>Val</c:v>
                </c:pt>
                <c:pt idx="8">
                  <c:v>Met</c:v>
                </c:pt>
                <c:pt idx="9">
                  <c:v>Ile</c:v>
                </c:pt>
                <c:pt idx="10">
                  <c:v>Leu</c:v>
                </c:pt>
                <c:pt idx="11">
                  <c:v>Nleu</c:v>
                </c:pt>
                <c:pt idx="12">
                  <c:v>Tyr</c:v>
                </c:pt>
                <c:pt idx="13">
                  <c:v>Phe</c:v>
                </c:pt>
                <c:pt idx="14">
                  <c:v>His</c:v>
                </c:pt>
                <c:pt idx="15">
                  <c:v>Lys</c:v>
                </c:pt>
                <c:pt idx="16">
                  <c:v>Arg</c:v>
                </c:pt>
                <c:pt idx="17">
                  <c:v>Pro</c:v>
                </c:pt>
              </c:strCache>
            </c:strRef>
          </c:cat>
          <c:val>
            <c:numRef>
              <c:f>[1]Hoja2!$F$3:$F$20</c:f>
              <c:numCache>
                <c:formatCode>General</c:formatCode>
                <c:ptCount val="18"/>
                <c:pt idx="0">
                  <c:v>3.81</c:v>
                </c:pt>
                <c:pt idx="1">
                  <c:v>1.57</c:v>
                </c:pt>
                <c:pt idx="2">
                  <c:v>1.69</c:v>
                </c:pt>
                <c:pt idx="3">
                  <c:v>5.19</c:v>
                </c:pt>
                <c:pt idx="4">
                  <c:v>2.74</c:v>
                </c:pt>
                <c:pt idx="5">
                  <c:v>2.98</c:v>
                </c:pt>
                <c:pt idx="6">
                  <c:v>0</c:v>
                </c:pt>
                <c:pt idx="7">
                  <c:v>1.71</c:v>
                </c:pt>
                <c:pt idx="8">
                  <c:v>1.39</c:v>
                </c:pt>
                <c:pt idx="9">
                  <c:v>1.38</c:v>
                </c:pt>
                <c:pt idx="10">
                  <c:v>2.94</c:v>
                </c:pt>
                <c:pt idx="12">
                  <c:v>1.33</c:v>
                </c:pt>
                <c:pt idx="13">
                  <c:v>0.72</c:v>
                </c:pt>
                <c:pt idx="14">
                  <c:v>1.39</c:v>
                </c:pt>
                <c:pt idx="15">
                  <c:v>3.12</c:v>
                </c:pt>
                <c:pt idx="16">
                  <c:v>2.2999999999999998</c:v>
                </c:pt>
                <c:pt idx="17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2-764F-B6AC-6C9A89F3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9322144"/>
        <c:axId val="-2090692960"/>
      </c:barChart>
      <c:catAx>
        <c:axId val="-20893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90692960"/>
        <c:crosses val="autoZero"/>
        <c:auto val="1"/>
        <c:lblAlgn val="ctr"/>
        <c:lblOffset val="100"/>
        <c:noMultiLvlLbl val="0"/>
      </c:catAx>
      <c:valAx>
        <c:axId val="-20906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893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%</a:t>
            </a:r>
            <a:r>
              <a:rPr lang="es-ES_tradnl" baseline="0"/>
              <a:t> amino acids</a:t>
            </a:r>
            <a:endParaRPr lang="es-ES_tradnl"/>
          </a:p>
        </c:rich>
      </c:tx>
      <c:layout>
        <c:manualLayout>
          <c:xMode val="edge"/>
          <c:yMode val="edge"/>
          <c:x val="0.442826334208224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[1]Hoja2!$N$2</c:f>
              <c:strCache>
                <c:ptCount val="1"/>
                <c:pt idx="0">
                  <c:v>sacha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[1]Hoja2!$M$3:$M$20</c:f>
              <c:strCache>
                <c:ptCount val="18"/>
                <c:pt idx="0">
                  <c:v>Asp</c:v>
                </c:pt>
                <c:pt idx="1">
                  <c:v>Thr</c:v>
                </c:pt>
                <c:pt idx="2">
                  <c:v>Ser</c:v>
                </c:pt>
                <c:pt idx="3">
                  <c:v>Glu</c:v>
                </c:pt>
                <c:pt idx="4">
                  <c:v>Gly</c:v>
                </c:pt>
                <c:pt idx="5">
                  <c:v>Ala</c:v>
                </c:pt>
                <c:pt idx="6">
                  <c:v>Cys</c:v>
                </c:pt>
                <c:pt idx="7">
                  <c:v>Val</c:v>
                </c:pt>
                <c:pt idx="8">
                  <c:v>Met</c:v>
                </c:pt>
                <c:pt idx="9">
                  <c:v>Ile</c:v>
                </c:pt>
                <c:pt idx="10">
                  <c:v>Leu</c:v>
                </c:pt>
                <c:pt idx="11">
                  <c:v>Nleu</c:v>
                </c:pt>
                <c:pt idx="12">
                  <c:v>Tyr</c:v>
                </c:pt>
                <c:pt idx="13">
                  <c:v>Phe</c:v>
                </c:pt>
                <c:pt idx="14">
                  <c:v>His</c:v>
                </c:pt>
                <c:pt idx="15">
                  <c:v>Lys</c:v>
                </c:pt>
                <c:pt idx="16">
                  <c:v>Arg</c:v>
                </c:pt>
                <c:pt idx="17">
                  <c:v>Pro</c:v>
                </c:pt>
              </c:strCache>
            </c:strRef>
          </c:cat>
          <c:val>
            <c:numRef>
              <c:f>[1]Hoja2!$N$3:$N$20</c:f>
              <c:numCache>
                <c:formatCode>General</c:formatCode>
                <c:ptCount val="18"/>
                <c:pt idx="0">
                  <c:v>12.562846500761228</c:v>
                </c:pt>
                <c:pt idx="1">
                  <c:v>4.251342914867335</c:v>
                </c:pt>
                <c:pt idx="2">
                  <c:v>6.8572512615260859</c:v>
                </c:pt>
                <c:pt idx="3">
                  <c:v>15.031875676245013</c:v>
                </c:pt>
                <c:pt idx="4">
                  <c:v>10.424506321195233</c:v>
                </c:pt>
                <c:pt idx="5">
                  <c:v>4.1233119807475633</c:v>
                </c:pt>
                <c:pt idx="6">
                  <c:v>2.2817344427741126</c:v>
                </c:pt>
                <c:pt idx="7">
                  <c:v>4.0948338870962084</c:v>
                </c:pt>
                <c:pt idx="8">
                  <c:v>1.1410156362208799</c:v>
                </c:pt>
                <c:pt idx="9">
                  <c:v>3.1422197114049619</c:v>
                </c:pt>
                <c:pt idx="10">
                  <c:v>6.844260175991268</c:v>
                </c:pt>
                <c:pt idx="11">
                  <c:v>0</c:v>
                </c:pt>
                <c:pt idx="12">
                  <c:v>4.6353367740041058</c:v>
                </c:pt>
                <c:pt idx="13">
                  <c:v>2.5131993450597014</c:v>
                </c:pt>
                <c:pt idx="14">
                  <c:v>2.5934438944052398</c:v>
                </c:pt>
                <c:pt idx="15">
                  <c:v>5.123756427319818</c:v>
                </c:pt>
                <c:pt idx="16">
                  <c:v>9.9204336904864494</c:v>
                </c:pt>
                <c:pt idx="17">
                  <c:v>4.4691300337364481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5-264B-B6E2-1BB6A6842288}"/>
            </c:ext>
          </c:extLst>
        </c:ser>
        <c:ser>
          <c:idx val="1"/>
          <c:order val="1"/>
          <c:tx>
            <c:strRef>
              <c:f>[1]Hoja2!$O$2</c:f>
              <c:strCache>
                <c:ptCount val="1"/>
                <c:pt idx="0">
                  <c:v>FM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[1]Hoja2!$M$3:$M$20</c:f>
              <c:strCache>
                <c:ptCount val="18"/>
                <c:pt idx="0">
                  <c:v>Asp</c:v>
                </c:pt>
                <c:pt idx="1">
                  <c:v>Thr</c:v>
                </c:pt>
                <c:pt idx="2">
                  <c:v>Ser</c:v>
                </c:pt>
                <c:pt idx="3">
                  <c:v>Glu</c:v>
                </c:pt>
                <c:pt idx="4">
                  <c:v>Gly</c:v>
                </c:pt>
                <c:pt idx="5">
                  <c:v>Ala</c:v>
                </c:pt>
                <c:pt idx="6">
                  <c:v>Cys</c:v>
                </c:pt>
                <c:pt idx="7">
                  <c:v>Val</c:v>
                </c:pt>
                <c:pt idx="8">
                  <c:v>Met</c:v>
                </c:pt>
                <c:pt idx="9">
                  <c:v>Ile</c:v>
                </c:pt>
                <c:pt idx="10">
                  <c:v>Leu</c:v>
                </c:pt>
                <c:pt idx="11">
                  <c:v>Nleu</c:v>
                </c:pt>
                <c:pt idx="12">
                  <c:v>Tyr</c:v>
                </c:pt>
                <c:pt idx="13">
                  <c:v>Phe</c:v>
                </c:pt>
                <c:pt idx="14">
                  <c:v>His</c:v>
                </c:pt>
                <c:pt idx="15">
                  <c:v>Lys</c:v>
                </c:pt>
                <c:pt idx="16">
                  <c:v>Arg</c:v>
                </c:pt>
                <c:pt idx="17">
                  <c:v>Pro</c:v>
                </c:pt>
              </c:strCache>
            </c:strRef>
          </c:cat>
          <c:val>
            <c:numRef>
              <c:f>[1]Hoja2!$O$3:$O$20</c:f>
              <c:numCache>
                <c:formatCode>General</c:formatCode>
                <c:ptCount val="18"/>
                <c:pt idx="0">
                  <c:v>10.255720053835802</c:v>
                </c:pt>
                <c:pt idx="1">
                  <c:v>4.2261103633916557</c:v>
                </c:pt>
                <c:pt idx="2">
                  <c:v>4.5491251682368778</c:v>
                </c:pt>
                <c:pt idx="3">
                  <c:v>13.970390309555855</c:v>
                </c:pt>
                <c:pt idx="4">
                  <c:v>7.3755047106325708</c:v>
                </c:pt>
                <c:pt idx="5">
                  <c:v>8.0215343203230152</c:v>
                </c:pt>
                <c:pt idx="6">
                  <c:v>0</c:v>
                </c:pt>
                <c:pt idx="7">
                  <c:v>4.6029609690444149</c:v>
                </c:pt>
                <c:pt idx="8">
                  <c:v>3.7415881561238225</c:v>
                </c:pt>
                <c:pt idx="9">
                  <c:v>3.7146702557200539</c:v>
                </c:pt>
                <c:pt idx="10">
                  <c:v>7.9138627187079411</c:v>
                </c:pt>
                <c:pt idx="11">
                  <c:v>0</c:v>
                </c:pt>
                <c:pt idx="12">
                  <c:v>3.5800807537012114</c:v>
                </c:pt>
                <c:pt idx="13">
                  <c:v>1.9380888290713325</c:v>
                </c:pt>
                <c:pt idx="14">
                  <c:v>3.7415881561238225</c:v>
                </c:pt>
                <c:pt idx="15">
                  <c:v>8.3983849259757744</c:v>
                </c:pt>
                <c:pt idx="16">
                  <c:v>6.1911170928667563</c:v>
                </c:pt>
                <c:pt idx="17">
                  <c:v>4.818304172274563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5-264B-B6E2-1BB6A684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overlap val="-53"/>
        <c:axId val="995002927"/>
        <c:axId val="1033719007"/>
      </c:barChart>
      <c:catAx>
        <c:axId val="99500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3719007"/>
        <c:crosses val="autoZero"/>
        <c:auto val="1"/>
        <c:lblAlgn val="ctr"/>
        <c:lblOffset val="100"/>
        <c:noMultiLvlLbl val="0"/>
      </c:catAx>
      <c:valAx>
        <c:axId val="10337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500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quiniotripsina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yVal>
            <c:numRef>
              <c:f>'RESUMEN ENZIMAS'!$M$4:$M$7</c:f>
              <c:numCache>
                <c:formatCode>0.000</c:formatCode>
                <c:ptCount val="4"/>
                <c:pt idx="0">
                  <c:v>0.19518542615484716</c:v>
                </c:pt>
                <c:pt idx="1">
                  <c:v>0.16703871911323231</c:v>
                </c:pt>
                <c:pt idx="2">
                  <c:v>0.1303696303696304</c:v>
                </c:pt>
                <c:pt idx="3">
                  <c:v>0.13939393939393943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EC-364E-918E-2F21501F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73240"/>
        <c:axId val="210168384"/>
      </c:scatterChart>
      <c:valAx>
        <c:axId val="7607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168384"/>
        <c:crosses val="autoZero"/>
        <c:crossBetween val="midCat"/>
      </c:valAx>
      <c:valAx>
        <c:axId val="2101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073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proteasa</a:t>
            </a:r>
            <a:r>
              <a:rPr lang="es-ES_tradnl" baseline="0"/>
              <a:t> alcalina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yVal>
            <c:numRef>
              <c:f>'RESUMEN ENZIMAS'!$S$13:$S$16</c:f>
              <c:numCache>
                <c:formatCode>0.000</c:formatCode>
                <c:ptCount val="4"/>
                <c:pt idx="0">
                  <c:v>295.19050910865337</c:v>
                </c:pt>
                <c:pt idx="1">
                  <c:v>203.69337425910254</c:v>
                </c:pt>
                <c:pt idx="2">
                  <c:v>156.13358516483521</c:v>
                </c:pt>
                <c:pt idx="3">
                  <c:v>139.00089285714293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94-4B41-AEB4-A784FE11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17384"/>
        <c:axId val="211041376"/>
      </c:scatterChart>
      <c:valAx>
        <c:axId val="21011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041376"/>
        <c:crosses val="autoZero"/>
        <c:crossBetween val="midCat"/>
      </c:valAx>
      <c:valAx>
        <c:axId val="2110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11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Trypsin</a:t>
            </a:r>
            <a:r>
              <a:rPr lang="es-ES_tradnl" baseline="0"/>
              <a:t> (U/mg protein) 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1583333333333332E-2"/>
          <c:y val="0.23650481189851269"/>
          <c:w val="0.88397222222222227"/>
          <c:h val="0.6150681685622631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4-9E4A-8CB1-A27E3217AD94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B24-9E4A-8CB1-A27E3217AD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2C-894A-9579-0BD162C9990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4-9E4A-8CB1-A27E3217AD94}"/>
              </c:ext>
            </c:extLst>
          </c:dPt>
          <c:errBars>
            <c:errBarType val="plus"/>
            <c:errValType val="cust"/>
            <c:noEndCap val="0"/>
            <c:plus>
              <c:numRef>
                <c:f>graficas!$E$4:$E$7</c:f>
                <c:numCache>
                  <c:formatCode>General</c:formatCode>
                  <c:ptCount val="4"/>
                  <c:pt idx="0">
                    <c:v>2.4431761462498161E-2</c:v>
                  </c:pt>
                  <c:pt idx="1">
                    <c:v>1.6882235547272237E-2</c:v>
                  </c:pt>
                  <c:pt idx="2">
                    <c:v>4.9887573315280202E-3</c:v>
                  </c:pt>
                  <c:pt idx="3">
                    <c:v>4.7864381791116887E-3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graficas!$C$4:$C$7</c:f>
              <c:strCache>
                <c:ptCount val="4"/>
                <c:pt idx="0">
                  <c:v>D-C</c:v>
                </c:pt>
                <c:pt idx="1">
                  <c:v>D-15</c:v>
                </c:pt>
                <c:pt idx="2">
                  <c:v>D-25</c:v>
                </c:pt>
                <c:pt idx="3">
                  <c:v>D-50</c:v>
                </c:pt>
              </c:strCache>
            </c:strRef>
          </c:cat>
          <c:val>
            <c:numRef>
              <c:f>graficas!$D$4:$D$7</c:f>
              <c:numCache>
                <c:formatCode>0.00</c:formatCode>
                <c:ptCount val="4"/>
                <c:pt idx="0">
                  <c:v>8.7241970781333222E-2</c:v>
                </c:pt>
                <c:pt idx="1">
                  <c:v>7.0048495112000647E-2</c:v>
                </c:pt>
                <c:pt idx="2">
                  <c:v>6.7932067932067949E-2</c:v>
                </c:pt>
                <c:pt idx="3">
                  <c:v>6.9696969696969729E-2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4-9E4A-8CB1-A27E3217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overlap val="29"/>
        <c:axId val="563657119"/>
        <c:axId val="563647439"/>
      </c:barChart>
      <c:catAx>
        <c:axId val="56365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47439"/>
        <c:crosses val="autoZero"/>
        <c:auto val="1"/>
        <c:lblAlgn val="ctr"/>
        <c:lblOffset val="100"/>
        <c:noMultiLvlLbl val="0"/>
      </c:catAx>
      <c:valAx>
        <c:axId val="56364743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57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Quimiotrysin (U/mg protein)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250000000000005E-2"/>
          <c:y val="0.19483814523184603"/>
          <c:w val="0.88797222222222227"/>
          <c:h val="0.7163192621755615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05-C542-9DF0-4BBE0E0122D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0E-8949-8BD0-AA5F73D81D0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0E-8949-8BD0-AA5F73D81D0A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0E-8949-8BD0-AA5F73D81D0A}"/>
              </c:ext>
            </c:extLst>
          </c:dPt>
          <c:errBars>
            <c:errBarType val="plus"/>
            <c:errValType val="cust"/>
            <c:noEndCap val="0"/>
            <c:plus>
              <c:numRef>
                <c:f>graficas!$J$4:$J$7</c:f>
                <c:numCache>
                  <c:formatCode>General</c:formatCode>
                  <c:ptCount val="4"/>
                  <c:pt idx="0">
                    <c:v>2.5297055827852265E-2</c:v>
                  </c:pt>
                  <c:pt idx="1">
                    <c:v>9.7974921571533403E-3</c:v>
                  </c:pt>
                  <c:pt idx="2">
                    <c:v>3.9646623042925953E-3</c:v>
                  </c:pt>
                  <c:pt idx="3">
                    <c:v>3.0769447002453532E-2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graficas!$G$4:$G$7</c:f>
              <c:strCache>
                <c:ptCount val="4"/>
                <c:pt idx="0">
                  <c:v>D-0%</c:v>
                </c:pt>
                <c:pt idx="1">
                  <c:v>D-15%</c:v>
                </c:pt>
                <c:pt idx="2">
                  <c:v>D-25%</c:v>
                </c:pt>
                <c:pt idx="3">
                  <c:v>D-50%</c:v>
                </c:pt>
              </c:strCache>
            </c:strRef>
          </c:cat>
          <c:val>
            <c:numRef>
              <c:f>graficas!$H$4:$H$7</c:f>
              <c:numCache>
                <c:formatCode>0.000</c:formatCode>
                <c:ptCount val="4"/>
                <c:pt idx="0">
                  <c:v>0.19518542615484716</c:v>
                </c:pt>
                <c:pt idx="1">
                  <c:v>0.16703871911323231</c:v>
                </c:pt>
                <c:pt idx="2">
                  <c:v>0.1303696303696304</c:v>
                </c:pt>
                <c:pt idx="3">
                  <c:v>0.13939393939393943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E-8949-8BD0-AA5F73D81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15"/>
        <c:axId val="541270015"/>
        <c:axId val="541588543"/>
      </c:barChart>
      <c:catAx>
        <c:axId val="54127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1588543"/>
        <c:crosses val="autoZero"/>
        <c:auto val="1"/>
        <c:lblAlgn val="ctr"/>
        <c:lblOffset val="100"/>
        <c:noMultiLvlLbl val="0"/>
      </c:catAx>
      <c:valAx>
        <c:axId val="54158854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1270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Basic</a:t>
            </a:r>
            <a:r>
              <a:rPr lang="es-ES_tradnl" baseline="0"/>
              <a:t> protease (U/mg protein)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5361111111111105E-2"/>
          <c:y val="0.16706036745406824"/>
          <c:w val="0.87130555555555556"/>
          <c:h val="0.7209488918051910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1-6449-A1A0-B059518B515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91-6449-A1A0-B059518B51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7F-0B43-9224-5B7D8CC430F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1-6449-A1A0-B059518B5151}"/>
              </c:ext>
            </c:extLst>
          </c:dPt>
          <c:errBars>
            <c:errBarType val="plus"/>
            <c:errValType val="cust"/>
            <c:noEndCap val="0"/>
            <c:plus>
              <c:numRef>
                <c:f>graficas!$N$4:$N$7</c:f>
                <c:numCache>
                  <c:formatCode>General</c:formatCode>
                  <c:ptCount val="4"/>
                  <c:pt idx="0">
                    <c:v>65.517503275205641</c:v>
                  </c:pt>
                  <c:pt idx="1">
                    <c:v>22.941304152954334</c:v>
                  </c:pt>
                  <c:pt idx="2">
                    <c:v>4.0333254242817755</c:v>
                  </c:pt>
                  <c:pt idx="3">
                    <c:v>16.099168990587692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graficas!$O$18:$O$21</c:f>
              <c:strCache>
                <c:ptCount val="4"/>
                <c:pt idx="0">
                  <c:v>D-0%</c:v>
                </c:pt>
                <c:pt idx="1">
                  <c:v>D-15%</c:v>
                </c:pt>
                <c:pt idx="2">
                  <c:v>D-25%</c:v>
                </c:pt>
                <c:pt idx="3">
                  <c:v>D-50%</c:v>
                </c:pt>
              </c:strCache>
            </c:strRef>
          </c:cat>
          <c:val>
            <c:numRef>
              <c:f>graficas!$P$18:$P$21</c:f>
              <c:numCache>
                <c:formatCode>0.0</c:formatCode>
                <c:ptCount val="4"/>
                <c:pt idx="0">
                  <c:v>295.19050910865337</c:v>
                </c:pt>
                <c:pt idx="1">
                  <c:v>203.69337425910254</c:v>
                </c:pt>
                <c:pt idx="2">
                  <c:v>156.13358516483521</c:v>
                </c:pt>
                <c:pt idx="3">
                  <c:v>139.00089285714293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1-6449-A1A0-B059518B5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27"/>
        <c:axId val="544144735"/>
        <c:axId val="563826335"/>
      </c:barChart>
      <c:catAx>
        <c:axId val="54414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826335"/>
        <c:crosses val="autoZero"/>
        <c:auto val="1"/>
        <c:lblAlgn val="ctr"/>
        <c:lblOffset val="100"/>
        <c:noMultiLvlLbl val="0"/>
      </c:catAx>
      <c:valAx>
        <c:axId val="56382633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4144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ES_tradnl">
                <a:latin typeface="Times New Roman" panose="02020603050405020304" pitchFamily="18" charset="0"/>
                <a:cs typeface="Times New Roman" panose="02020603050405020304" pitchFamily="18" charset="0"/>
              </a:rPr>
              <a:t>Amylase</a:t>
            </a:r>
            <a:r>
              <a:rPr lang="es-ES_tradnl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_tradnl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A3-3F40-9E30-88C4D4F63F11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AA3-3F40-9E30-88C4D4F63F1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85-CA42-8A1E-1B9446E008F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A3-3F40-9E30-88C4D4F63F11}"/>
              </c:ext>
            </c:extLst>
          </c:dPt>
          <c:errBars>
            <c:errBarType val="plus"/>
            <c:errValType val="cust"/>
            <c:noEndCap val="0"/>
            <c:plus>
              <c:numRef>
                <c:f>graficas!$S$4:$S$7</c:f>
                <c:numCache>
                  <c:formatCode>General</c:formatCode>
                  <c:ptCount val="4"/>
                  <c:pt idx="0">
                    <c:v>4.6500000000000004</c:v>
                  </c:pt>
                  <c:pt idx="1">
                    <c:v>50.23</c:v>
                  </c:pt>
                  <c:pt idx="2">
                    <c:v>28.51</c:v>
                  </c:pt>
                  <c:pt idx="3">
                    <c:v>17.62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graficas!$R$18:$R$21</c:f>
              <c:strCache>
                <c:ptCount val="4"/>
                <c:pt idx="0">
                  <c:v>CT</c:v>
                </c:pt>
                <c:pt idx="1">
                  <c:v>D 15</c:v>
                </c:pt>
                <c:pt idx="2">
                  <c:v>D 25</c:v>
                </c:pt>
                <c:pt idx="3">
                  <c:v>D 50</c:v>
                </c:pt>
              </c:strCache>
            </c:strRef>
          </c:cat>
          <c:val>
            <c:numRef>
              <c:f>graficas!$S$18:$S$21</c:f>
              <c:numCache>
                <c:formatCode>General</c:formatCode>
                <c:ptCount val="4"/>
                <c:pt idx="0">
                  <c:v>254.15</c:v>
                </c:pt>
                <c:pt idx="1">
                  <c:v>192.12</c:v>
                </c:pt>
                <c:pt idx="2">
                  <c:v>219.26</c:v>
                </c:pt>
                <c:pt idx="3">
                  <c:v>264.47000000000003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3-3F40-9E30-88C4D4F63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4"/>
        <c:overlap val="-27"/>
        <c:axId val="563653487"/>
        <c:axId val="543691711"/>
      </c:barChart>
      <c:catAx>
        <c:axId val="56365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43691711"/>
        <c:crosses val="autoZero"/>
        <c:auto val="1"/>
        <c:lblAlgn val="ctr"/>
        <c:lblOffset val="100"/>
        <c:noMultiLvlLbl val="0"/>
      </c:catAx>
      <c:valAx>
        <c:axId val="5436917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ES_tradnl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Activity (U/mg prot)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63653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</xdr:colOff>
      <xdr:row>16</xdr:row>
      <xdr:rowOff>6350</xdr:rowOff>
    </xdr:from>
    <xdr:to>
      <xdr:col>17</xdr:col>
      <xdr:colOff>527050</xdr:colOff>
      <xdr:row>30</xdr:row>
      <xdr:rowOff>82550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878DBF1-0DC2-8BF5-F290-73BEFE6E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3</xdr:col>
      <xdr:colOff>12700</xdr:colOff>
      <xdr:row>22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73B088-993B-5746-A011-C575E612E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28600"/>
          <a:ext cx="1663700" cy="4102100"/>
        </a:xfrm>
        <a:prstGeom prst="rect">
          <a:avLst/>
        </a:prstGeom>
      </xdr:spPr>
    </xdr:pic>
    <xdr:clientData/>
  </xdr:twoCellAnchor>
  <xdr:twoCellAnchor>
    <xdr:from>
      <xdr:col>6</xdr:col>
      <xdr:colOff>165100</xdr:colOff>
      <xdr:row>14</xdr:row>
      <xdr:rowOff>133350</xdr:rowOff>
    </xdr:from>
    <xdr:to>
      <xdr:col>11</xdr:col>
      <xdr:colOff>609600</xdr:colOff>
      <xdr:row>28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64223E-04D7-D14D-A288-D140D11AE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558800</xdr:colOff>
      <xdr:row>13</xdr:row>
      <xdr:rowOff>101600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FAA155-1BF2-0643-A199-A1496E387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13</xdr:col>
      <xdr:colOff>573618</xdr:colOff>
      <xdr:row>6</xdr:row>
      <xdr:rowOff>158749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581775" y="581025"/>
          <a:ext cx="4888443" cy="77787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trypsin, chymotrypsin and leucine aminopeptidase, the enzymatic release of p-nitroanilide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NA) was measured at 405 nm, and one unit of enzyme activity (U) was defined as the amount of enzyme that releases 1 µmol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per min, using as extinction coefficient 8800 M cm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13</xdr:col>
      <xdr:colOff>573618</xdr:colOff>
      <xdr:row>6</xdr:row>
      <xdr:rowOff>158749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315075" y="581025"/>
          <a:ext cx="4755093" cy="77787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trypsin, chymotrypsin and leucine aminopeptidase, the enzymatic release of p-nitroanilide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NA) was measured at 405 nm, and one unit of enzyme activity (U) was defined as the amount of enzyme that releases 1 µmol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per min, using as extinction coefficient 8800 M cm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927100</xdr:colOff>
      <xdr:row>9</xdr:row>
      <xdr:rowOff>152400</xdr:rowOff>
    </xdr:from>
    <xdr:to>
      <xdr:col>16</xdr:col>
      <xdr:colOff>431800</xdr:colOff>
      <xdr:row>24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120650</xdr:colOff>
      <xdr:row>9</xdr:row>
      <xdr:rowOff>165100</xdr:rowOff>
    </xdr:from>
    <xdr:to>
      <xdr:col>25</xdr:col>
      <xdr:colOff>577850</xdr:colOff>
      <xdr:row>24</xdr:row>
      <xdr:rowOff>50800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10</xdr:row>
      <xdr:rowOff>19050</xdr:rowOff>
    </xdr:from>
    <xdr:to>
      <xdr:col>6</xdr:col>
      <xdr:colOff>419100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BAE3D1-BC7E-6E43-9814-F001A5AE4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10</xdr:row>
      <xdr:rowOff>133350</xdr:rowOff>
    </xdr:from>
    <xdr:to>
      <xdr:col>12</xdr:col>
      <xdr:colOff>482600</xdr:colOff>
      <xdr:row>23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44A91C5-464C-2145-9A2B-3605F57E6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546100</xdr:colOff>
      <xdr:row>16</xdr:row>
      <xdr:rowOff>0</xdr:rowOff>
    </xdr:from>
    <xdr:to>
      <xdr:col>11</xdr:col>
      <xdr:colOff>63500</xdr:colOff>
      <xdr:row>17</xdr:row>
      <xdr:rowOff>50800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F349294-3F90-6D4B-9BF3-B4FA67D14AF7}"/>
            </a:ext>
          </a:extLst>
        </xdr:cNvPr>
        <xdr:cNvSpPr txBox="1"/>
      </xdr:nvSpPr>
      <xdr:spPr>
        <a:xfrm>
          <a:off x="9182100" y="3048000"/>
          <a:ext cx="3429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a</a:t>
          </a:r>
        </a:p>
      </xdr:txBody>
    </xdr:sp>
    <xdr:clientData/>
  </xdr:twoCellAnchor>
  <xdr:twoCellAnchor>
    <xdr:from>
      <xdr:col>1</xdr:col>
      <xdr:colOff>812800</xdr:colOff>
      <xdr:row>25</xdr:row>
      <xdr:rowOff>120650</xdr:rowOff>
    </xdr:from>
    <xdr:to>
      <xdr:col>7</xdr:col>
      <xdr:colOff>50800</xdr:colOff>
      <xdr:row>40</xdr:row>
      <xdr:rowOff>6350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1FBD4B-2D3F-E549-9EB5-23C471CB6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444500</xdr:colOff>
      <xdr:row>26</xdr:row>
      <xdr:rowOff>6350</xdr:rowOff>
    </xdr:from>
    <xdr:to>
      <xdr:col>13</xdr:col>
      <xdr:colOff>63500</xdr:colOff>
      <xdr:row>40</xdr:row>
      <xdr:rowOff>82550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50D1CA5-3426-7948-8FD0-E3B6CCD16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0.16389</cdr:x>
      <cdr:y>0.16667</cdr:y>
    </cdr:from>
    <cdr:to>
      <cdr:x>0.225</cdr:x>
      <cdr:y>0.25463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8F349294-3F90-6D4B-9BF3-B4FA67D14AF7}"/>
            </a:ext>
          </a:extLst>
        </cdr:cNvPr>
        <cdr:cNvSpPr txBox="1"/>
      </cdr:nvSpPr>
      <cdr:spPr>
        <a:xfrm xmlns:a="http://schemas.openxmlformats.org/drawingml/2006/main">
          <a:off x="749300" y="457200"/>
          <a:ext cx="279400" cy="241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b</a:t>
          </a:r>
        </a:p>
      </cdr:txBody>
    </cdr:sp>
  </cdr:relSizeAnchor>
  <cdr:relSizeAnchor xmlns:cdr="http://schemas.openxmlformats.org/drawingml/2006/chartDrawing">
    <cdr:from>
      <cdr:x>0.37222</cdr:x>
      <cdr:y>0.2963</cdr:y>
    </cdr:from>
    <cdr:to>
      <cdr:x>0.45833</cdr:x>
      <cdr:y>0.37269</cdr:y>
    </cdr:to>
    <cdr:sp macro="" textlink="">
      <cdr:nvSpPr>
        <cdr:cNvPr id="3" name="CuadroTexto 5">
          <a:extLst xmlns:a="http://schemas.openxmlformats.org/drawingml/2006/main">
            <a:ext uri="{FF2B5EF4-FFF2-40B4-BE49-F238E27FC236}">
              <a16:creationId xmlns:a16="http://schemas.microsoft.com/office/drawing/2014/main" id="{8F349294-3F90-6D4B-9BF3-B4FA67D14AF7}"/>
            </a:ext>
          </a:extLst>
        </cdr:cNvPr>
        <cdr:cNvSpPr txBox="1"/>
      </cdr:nvSpPr>
      <cdr:spPr>
        <a:xfrm xmlns:a="http://schemas.openxmlformats.org/drawingml/2006/main">
          <a:off x="1701800" y="812800"/>
          <a:ext cx="3937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ab</a:t>
          </a:r>
        </a:p>
      </cdr:txBody>
    </cdr:sp>
  </cdr:relSizeAnchor>
  <cdr:relSizeAnchor xmlns:cdr="http://schemas.openxmlformats.org/drawingml/2006/chartDrawing">
    <cdr:from>
      <cdr:x>0.8</cdr:x>
      <cdr:y>0.31019</cdr:y>
    </cdr:from>
    <cdr:to>
      <cdr:x>0.89444</cdr:x>
      <cdr:y>0.40046</cdr:y>
    </cdr:to>
    <cdr:sp macro="" textlink="">
      <cdr:nvSpPr>
        <cdr:cNvPr id="4" name="CuadroTexto 5">
          <a:extLst xmlns:a="http://schemas.openxmlformats.org/drawingml/2006/main">
            <a:ext uri="{FF2B5EF4-FFF2-40B4-BE49-F238E27FC236}">
              <a16:creationId xmlns:a16="http://schemas.microsoft.com/office/drawing/2014/main" id="{8F349294-3F90-6D4B-9BF3-B4FA67D14AF7}"/>
            </a:ext>
          </a:extLst>
        </cdr:cNvPr>
        <cdr:cNvSpPr txBox="1"/>
      </cdr:nvSpPr>
      <cdr:spPr>
        <a:xfrm xmlns:a="http://schemas.openxmlformats.org/drawingml/2006/main">
          <a:off x="3657600" y="850900"/>
          <a:ext cx="4318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ab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0.375</cdr:x>
      <cdr:y>0.32176</cdr:y>
    </cdr:from>
    <cdr:to>
      <cdr:x>0.42778</cdr:x>
      <cdr:y>0.4375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8372F43-8980-6849-ADBA-85F336E7E724}"/>
            </a:ext>
          </a:extLst>
        </cdr:cNvPr>
        <cdr:cNvSpPr txBox="1"/>
      </cdr:nvSpPr>
      <cdr:spPr>
        <a:xfrm xmlns:a="http://schemas.openxmlformats.org/drawingml/2006/main">
          <a:off x="1714500" y="882650"/>
          <a:ext cx="2413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 sz="1100"/>
        </a:p>
      </cdr:txBody>
    </cdr:sp>
  </cdr:relSizeAnchor>
  <cdr:relSizeAnchor xmlns:cdr="http://schemas.openxmlformats.org/drawingml/2006/chartDrawing">
    <cdr:from>
      <cdr:x>0.38611</cdr:x>
      <cdr:y>0.32176</cdr:y>
    </cdr:from>
    <cdr:to>
      <cdr:x>0.44167</cdr:x>
      <cdr:y>0.41898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C1FD7D43-BB41-114B-9F6B-9CD53A7AB08F}"/>
            </a:ext>
          </a:extLst>
        </cdr:cNvPr>
        <cdr:cNvSpPr txBox="1"/>
      </cdr:nvSpPr>
      <cdr:spPr>
        <a:xfrm xmlns:a="http://schemas.openxmlformats.org/drawingml/2006/main">
          <a:off x="1765300" y="882650"/>
          <a:ext cx="254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/>
            <a:t>ab</a:t>
          </a:r>
        </a:p>
      </cdr:txBody>
    </cdr:sp>
  </cdr:relSizeAnchor>
  <cdr:relSizeAnchor xmlns:cdr="http://schemas.openxmlformats.org/drawingml/2006/chartDrawing">
    <cdr:from>
      <cdr:x>0.18333</cdr:x>
      <cdr:y>0.14815</cdr:y>
    </cdr:from>
    <cdr:to>
      <cdr:x>0.23889</cdr:x>
      <cdr:y>0.24537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088420C-F8F9-0549-81FB-18F121601EAB}"/>
            </a:ext>
          </a:extLst>
        </cdr:cNvPr>
        <cdr:cNvSpPr txBox="1"/>
      </cdr:nvSpPr>
      <cdr:spPr>
        <a:xfrm xmlns:a="http://schemas.openxmlformats.org/drawingml/2006/main">
          <a:off x="838200" y="406400"/>
          <a:ext cx="254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b</a:t>
          </a:r>
        </a:p>
      </cdr:txBody>
    </cdr:sp>
  </cdr:relSizeAnchor>
  <cdr:relSizeAnchor xmlns:cdr="http://schemas.openxmlformats.org/drawingml/2006/chartDrawing">
    <cdr:from>
      <cdr:x>0.825</cdr:x>
      <cdr:y>0.47222</cdr:y>
    </cdr:from>
    <cdr:to>
      <cdr:x>0.88056</cdr:x>
      <cdr:y>0.56944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A088420C-F8F9-0549-81FB-18F121601EAB}"/>
            </a:ext>
          </a:extLst>
        </cdr:cNvPr>
        <cdr:cNvSpPr txBox="1"/>
      </cdr:nvSpPr>
      <cdr:spPr>
        <a:xfrm xmlns:a="http://schemas.openxmlformats.org/drawingml/2006/main">
          <a:off x="3771900" y="1295400"/>
          <a:ext cx="254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a</a:t>
          </a:r>
        </a:p>
      </cdr:txBody>
    </cdr:sp>
  </cdr:relSizeAnchor>
  <cdr:relSizeAnchor xmlns:cdr="http://schemas.openxmlformats.org/drawingml/2006/chartDrawing">
    <cdr:from>
      <cdr:x>0.61111</cdr:x>
      <cdr:y>0.44907</cdr:y>
    </cdr:from>
    <cdr:to>
      <cdr:x>0.66667</cdr:x>
      <cdr:y>0.5463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A088420C-F8F9-0549-81FB-18F121601EAB}"/>
            </a:ext>
          </a:extLst>
        </cdr:cNvPr>
        <cdr:cNvSpPr txBox="1"/>
      </cdr:nvSpPr>
      <cdr:spPr>
        <a:xfrm xmlns:a="http://schemas.openxmlformats.org/drawingml/2006/main">
          <a:off x="2794000" y="1231900"/>
          <a:ext cx="254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_tradnl" sz="1100"/>
            <a:t>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7</xdr:col>
      <xdr:colOff>758825</xdr:colOff>
      <xdr:row>48</xdr:row>
      <xdr:rowOff>76200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758825</xdr:colOff>
      <xdr:row>48</xdr:row>
      <xdr:rowOff>76200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a/Desktop/sacha/animal%20NUTRITON/%20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:/Users/mjmuros/Desktop/tesis%20patricio/datos%20laboratorio%202016/Resultados%20digestivas%20Camarones%20Patricio%2021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ablas composicion sacha"/>
    </sheetNames>
    <sheetDataSet>
      <sheetData sheetId="0" refreshError="1"/>
      <sheetData sheetId="1">
        <row r="2">
          <cell r="E2" t="str">
            <v xml:space="preserve">Sacha </v>
          </cell>
          <cell r="F2" t="str">
            <v>FM</v>
          </cell>
          <cell r="N2" t="str">
            <v>sacha</v>
          </cell>
          <cell r="O2" t="str">
            <v>FM</v>
          </cell>
        </row>
        <row r="3">
          <cell r="D3" t="str">
            <v>Asp</v>
          </cell>
          <cell r="E3">
            <v>3.6243812154696142</v>
          </cell>
          <cell r="F3">
            <v>3.81</v>
          </cell>
          <cell r="M3" t="str">
            <v>Asp</v>
          </cell>
          <cell r="N3">
            <v>12.562846500761228</v>
          </cell>
          <cell r="O3">
            <v>10.255720053835802</v>
          </cell>
        </row>
        <row r="4">
          <cell r="D4" t="str">
            <v>Thr</v>
          </cell>
          <cell r="E4">
            <v>1.2265124309392264</v>
          </cell>
          <cell r="F4">
            <v>1.57</v>
          </cell>
          <cell r="M4" t="str">
            <v>Thr</v>
          </cell>
          <cell r="N4">
            <v>4.251342914867335</v>
          </cell>
          <cell r="O4">
            <v>4.2261103633916557</v>
          </cell>
        </row>
        <row r="5">
          <cell r="D5" t="str">
            <v>Ser</v>
          </cell>
          <cell r="E5">
            <v>1.9783169889502759</v>
          </cell>
          <cell r="F5">
            <v>1.69</v>
          </cell>
          <cell r="M5" t="str">
            <v>Ser</v>
          </cell>
          <cell r="N5">
            <v>6.8572512615260859</v>
          </cell>
          <cell r="O5">
            <v>4.5491251682368778</v>
          </cell>
        </row>
        <row r="6">
          <cell r="D6" t="str">
            <v>Glu</v>
          </cell>
          <cell r="E6">
            <v>4.3366961325966864</v>
          </cell>
          <cell r="F6">
            <v>5.19</v>
          </cell>
          <cell r="M6" t="str">
            <v>Glu</v>
          </cell>
          <cell r="N6">
            <v>15.031875676245013</v>
          </cell>
          <cell r="O6">
            <v>13.970390309555855</v>
          </cell>
        </row>
        <row r="7">
          <cell r="D7" t="str">
            <v>Gly</v>
          </cell>
          <cell r="E7">
            <v>3.007470073664825</v>
          </cell>
          <cell r="F7">
            <v>2.74</v>
          </cell>
          <cell r="M7" t="str">
            <v>Gly</v>
          </cell>
          <cell r="N7">
            <v>10.424506321195233</v>
          </cell>
          <cell r="O7">
            <v>7.3755047106325708</v>
          </cell>
        </row>
        <row r="8">
          <cell r="D8" t="str">
            <v>Ala</v>
          </cell>
          <cell r="E8">
            <v>1.1895755064456721</v>
          </cell>
          <cell r="F8">
            <v>2.98</v>
          </cell>
          <cell r="M8" t="str">
            <v>Ala</v>
          </cell>
          <cell r="N8">
            <v>4.1233119807475633</v>
          </cell>
          <cell r="O8">
            <v>8.0215343203230152</v>
          </cell>
        </row>
        <row r="9">
          <cell r="D9" t="str">
            <v>Cys</v>
          </cell>
          <cell r="E9">
            <v>0.65828038674033151</v>
          </cell>
          <cell r="F9">
            <v>0</v>
          </cell>
          <cell r="M9" t="str">
            <v>Cys</v>
          </cell>
          <cell r="N9">
            <v>2.2817344427741126</v>
          </cell>
          <cell r="O9">
            <v>0</v>
          </cell>
        </row>
        <row r="10">
          <cell r="D10" t="str">
            <v>Val</v>
          </cell>
          <cell r="E10">
            <v>1.1813595764272562</v>
          </cell>
          <cell r="F10">
            <v>1.71</v>
          </cell>
          <cell r="M10" t="str">
            <v>Val</v>
          </cell>
          <cell r="N10">
            <v>4.0948338870962084</v>
          </cell>
          <cell r="O10">
            <v>4.6029609690444149</v>
          </cell>
        </row>
        <row r="11">
          <cell r="D11" t="str">
            <v>Met</v>
          </cell>
          <cell r="E11">
            <v>0.32918301104972386</v>
          </cell>
          <cell r="F11">
            <v>1.39</v>
          </cell>
          <cell r="M11" t="str">
            <v>Met</v>
          </cell>
          <cell r="N11">
            <v>1.1410156362208799</v>
          </cell>
          <cell r="O11">
            <v>3.7415881561238225</v>
          </cell>
        </row>
        <row r="12">
          <cell r="D12" t="str">
            <v>Ile</v>
          </cell>
          <cell r="E12">
            <v>0.9065303867403316</v>
          </cell>
          <cell r="F12">
            <v>1.38</v>
          </cell>
          <cell r="M12" t="str">
            <v>Ile</v>
          </cell>
          <cell r="N12">
            <v>3.1422197114049619</v>
          </cell>
          <cell r="O12">
            <v>3.7146702557200539</v>
          </cell>
        </row>
        <row r="13">
          <cell r="D13" t="str">
            <v>Leu</v>
          </cell>
          <cell r="E13">
            <v>1.9745690607734809</v>
          </cell>
          <cell r="F13">
            <v>2.94</v>
          </cell>
          <cell r="M13" t="str">
            <v>Leu</v>
          </cell>
          <cell r="N13">
            <v>6.844260175991268</v>
          </cell>
          <cell r="O13">
            <v>7.9138627187079411</v>
          </cell>
        </row>
        <row r="14">
          <cell r="D14" t="str">
            <v>Nleu</v>
          </cell>
          <cell r="M14" t="str">
            <v>Nleu</v>
          </cell>
          <cell r="N14">
            <v>0</v>
          </cell>
          <cell r="O14">
            <v>0</v>
          </cell>
        </row>
        <row r="15">
          <cell r="D15" t="str">
            <v>Tyr</v>
          </cell>
          <cell r="E15">
            <v>1.3372946593001844</v>
          </cell>
          <cell r="F15">
            <v>1.33</v>
          </cell>
          <cell r="M15" t="str">
            <v>Tyr</v>
          </cell>
          <cell r="N15">
            <v>4.6353367740041058</v>
          </cell>
          <cell r="O15">
            <v>3.5800807537012114</v>
          </cell>
        </row>
        <row r="16">
          <cell r="D16" t="str">
            <v>Phe</v>
          </cell>
          <cell r="E16">
            <v>0.72505801104972389</v>
          </cell>
          <cell r="F16">
            <v>0.72</v>
          </cell>
          <cell r="M16" t="str">
            <v>Phe</v>
          </cell>
          <cell r="N16">
            <v>2.5131993450597014</v>
          </cell>
          <cell r="O16">
            <v>1.9380888290713325</v>
          </cell>
        </row>
        <row r="17">
          <cell r="D17" t="str">
            <v>His</v>
          </cell>
          <cell r="E17">
            <v>0.7482085635359117</v>
          </cell>
          <cell r="F17">
            <v>1.39</v>
          </cell>
          <cell r="M17" t="str">
            <v>His</v>
          </cell>
          <cell r="N17">
            <v>2.5934438944052398</v>
          </cell>
          <cell r="O17">
            <v>3.7415881561238225</v>
          </cell>
        </row>
        <row r="18">
          <cell r="D18" t="str">
            <v>Lys</v>
          </cell>
          <cell r="E18">
            <v>1.4782037292817678</v>
          </cell>
          <cell r="F18">
            <v>3.12</v>
          </cell>
          <cell r="M18" t="str">
            <v>Lys</v>
          </cell>
          <cell r="N18">
            <v>5.123756427319818</v>
          </cell>
          <cell r="O18">
            <v>8.3983849259757744</v>
          </cell>
        </row>
        <row r="19">
          <cell r="D19" t="str">
            <v>Arg</v>
          </cell>
          <cell r="E19">
            <v>2.8620451197053409</v>
          </cell>
          <cell r="F19">
            <v>2.2999999999999998</v>
          </cell>
          <cell r="M19" t="str">
            <v>Arg</v>
          </cell>
          <cell r="N19">
            <v>9.9204336904864494</v>
          </cell>
          <cell r="O19">
            <v>6.1911170928667563</v>
          </cell>
        </row>
        <row r="20">
          <cell r="D20" t="str">
            <v>Pro</v>
          </cell>
          <cell r="E20">
            <v>1.2893440147329653</v>
          </cell>
          <cell r="F20">
            <v>1.79</v>
          </cell>
          <cell r="M20" t="str">
            <v>Pro</v>
          </cell>
          <cell r="N20">
            <v>4.4691300337364481</v>
          </cell>
          <cell r="O20">
            <v>4.818304172274563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dford"/>
      <sheetName val="amilas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50"/>
  <sheetViews>
    <sheetView topLeftCell="E14" workbookViewId="0">
      <selection activeCell="K22" sqref="K22:L25"/>
    </sheetView>
  </sheetViews>
  <sheetFormatPr baseColWidth="10" defaultRowHeight="15" x14ac:dyDescent="0.2"/>
  <cols>
    <col min="1" max="1" width="19" customWidth="1"/>
    <col min="3" max="3" width="18.5" customWidth="1"/>
    <col min="4" max="4" width="17.83203125" customWidth="1"/>
    <col min="5" max="5" width="20.5" customWidth="1"/>
    <col min="6" max="6" width="24" customWidth="1"/>
    <col min="7" max="7" width="20.1640625" customWidth="1"/>
    <col min="8" max="8" width="18.1640625" customWidth="1"/>
    <col min="9" max="9" width="17.5" customWidth="1"/>
  </cols>
  <sheetData>
    <row r="6" spans="1:10" x14ac:dyDescent="0.2">
      <c r="C6" s="342"/>
    </row>
    <row r="9" spans="1:10" x14ac:dyDescent="0.2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</row>
    <row r="10" spans="1:10" s="331" customFormat="1" x14ac:dyDescent="0.2">
      <c r="A10" s="331" t="s">
        <v>9</v>
      </c>
      <c r="B10" s="332">
        <v>11.0419</v>
      </c>
      <c r="C10" s="333">
        <v>3.6880999999999999</v>
      </c>
      <c r="D10" s="333">
        <v>8.2202000000000002</v>
      </c>
      <c r="E10" s="333">
        <v>7.9012000000000002</v>
      </c>
      <c r="F10" s="333">
        <v>0.30259999999999998</v>
      </c>
      <c r="G10" s="334">
        <v>13.5</v>
      </c>
      <c r="H10" s="334">
        <v>6</v>
      </c>
      <c r="I10" s="334">
        <v>9</v>
      </c>
    </row>
    <row r="11" spans="1:10" s="331" customFormat="1" x14ac:dyDescent="0.2">
      <c r="A11" s="331" t="s">
        <v>9</v>
      </c>
      <c r="B11" s="333">
        <v>11.7026</v>
      </c>
      <c r="C11" s="333">
        <v>3.2911999999999999</v>
      </c>
      <c r="D11" s="333">
        <v>7.0317999999999996</v>
      </c>
      <c r="E11" s="333">
        <v>8.1235999999999997</v>
      </c>
      <c r="F11" s="335">
        <v>0.16300000000000001</v>
      </c>
      <c r="G11" s="334">
        <v>13.06</v>
      </c>
      <c r="H11" s="334">
        <v>6</v>
      </c>
      <c r="I11" s="334">
        <v>9</v>
      </c>
    </row>
    <row r="12" spans="1:10" s="331" customFormat="1" x14ac:dyDescent="0.2">
      <c r="A12" s="331" t="s">
        <v>9</v>
      </c>
      <c r="B12" s="333">
        <v>16.653500000000001</v>
      </c>
      <c r="C12" s="333">
        <v>4.3281999999999998</v>
      </c>
      <c r="D12" s="333">
        <v>10.3758</v>
      </c>
      <c r="E12" s="333">
        <v>12.1934</v>
      </c>
      <c r="F12" s="333">
        <v>0.5292</v>
      </c>
      <c r="G12" s="334">
        <v>13</v>
      </c>
      <c r="H12" s="334">
        <v>5.6</v>
      </c>
      <c r="I12" s="334">
        <v>9.5</v>
      </c>
      <c r="J12" s="346">
        <f>AVERAGE(B10:B12)</f>
        <v>13.132666666666667</v>
      </c>
    </row>
    <row r="13" spans="1:10" s="331" customFormat="1" x14ac:dyDescent="0.2">
      <c r="A13" s="331" t="s">
        <v>9</v>
      </c>
      <c r="B13" s="333">
        <v>16.1938</v>
      </c>
      <c r="C13" s="333">
        <v>4.5525000000000002</v>
      </c>
      <c r="D13" s="333">
        <v>8.7810000000000006</v>
      </c>
      <c r="E13" s="333">
        <v>10.4123</v>
      </c>
      <c r="F13" s="333">
        <v>0.3473</v>
      </c>
      <c r="G13" s="334">
        <v>13.02</v>
      </c>
      <c r="H13" s="334">
        <v>5.5</v>
      </c>
      <c r="I13" s="334">
        <v>9</v>
      </c>
    </row>
    <row r="14" spans="1:10" s="331" customFormat="1" x14ac:dyDescent="0.2">
      <c r="A14" s="331" t="s">
        <v>9</v>
      </c>
      <c r="B14" s="333">
        <v>13.592000000000001</v>
      </c>
      <c r="C14" s="333">
        <v>3.8277000000000001</v>
      </c>
      <c r="D14" s="333">
        <v>8.2219999999999995</v>
      </c>
      <c r="E14" s="333">
        <v>9.4868000000000006</v>
      </c>
      <c r="F14" s="333">
        <v>0.38240000000000002</v>
      </c>
      <c r="G14" s="334">
        <v>12.5</v>
      </c>
      <c r="H14" s="334">
        <v>5.5</v>
      </c>
      <c r="I14" s="334">
        <v>7.5</v>
      </c>
    </row>
    <row r="15" spans="1:10" s="331" customFormat="1" x14ac:dyDescent="0.2">
      <c r="A15" s="331" t="s">
        <v>9</v>
      </c>
      <c r="B15" s="333">
        <v>13.616300000000001</v>
      </c>
      <c r="C15" s="333">
        <v>3.6966999999999999</v>
      </c>
      <c r="D15" s="333">
        <v>8.0557999999999996</v>
      </c>
      <c r="E15" s="333">
        <v>9.3865999999999996</v>
      </c>
      <c r="F15" s="335">
        <v>0.53400000000000003</v>
      </c>
      <c r="G15" s="334">
        <v>12.5</v>
      </c>
      <c r="H15" s="334">
        <v>5.5</v>
      </c>
      <c r="I15" s="334">
        <v>8.5</v>
      </c>
      <c r="J15" s="346">
        <f>AVERAGE(B13:B15)</f>
        <v>14.467366666666669</v>
      </c>
    </row>
    <row r="16" spans="1:10" s="331" customFormat="1" x14ac:dyDescent="0.2">
      <c r="A16" s="331" t="s">
        <v>9</v>
      </c>
      <c r="B16" s="333">
        <v>17.452000000000002</v>
      </c>
      <c r="C16" s="333">
        <v>4.6284999999999998</v>
      </c>
      <c r="D16" s="333">
        <v>10.0717</v>
      </c>
      <c r="E16" s="333">
        <v>12.621</v>
      </c>
      <c r="F16" s="333">
        <v>0.46050000000000002</v>
      </c>
      <c r="G16" s="334">
        <v>14</v>
      </c>
      <c r="H16" s="334">
        <v>5.8</v>
      </c>
      <c r="I16" s="334">
        <v>9</v>
      </c>
    </row>
    <row r="17" spans="1:12" s="331" customFormat="1" x14ac:dyDescent="0.2">
      <c r="A17" s="331" t="s">
        <v>9</v>
      </c>
      <c r="B17" s="333">
        <v>16.443100000000001</v>
      </c>
      <c r="C17" s="333">
        <v>4.6698000000000004</v>
      </c>
      <c r="D17" s="333">
        <v>9.9547000000000008</v>
      </c>
      <c r="E17" s="333">
        <v>11.784800000000001</v>
      </c>
      <c r="F17" s="333">
        <v>0.55620000000000003</v>
      </c>
      <c r="G17" s="334">
        <v>13.5</v>
      </c>
      <c r="H17" s="334">
        <v>5.8</v>
      </c>
      <c r="I17" s="334">
        <v>9.5</v>
      </c>
    </row>
    <row r="18" spans="1:12" s="331" customFormat="1" x14ac:dyDescent="0.2">
      <c r="A18" s="331" t="s">
        <v>9</v>
      </c>
      <c r="B18" s="333">
        <v>15.113</v>
      </c>
      <c r="C18" s="333">
        <v>4.2351999999999999</v>
      </c>
      <c r="D18" s="333">
        <v>9.4169999999999998</v>
      </c>
      <c r="E18" s="333">
        <v>11.632</v>
      </c>
      <c r="F18" s="333">
        <v>0.53879999999999995</v>
      </c>
      <c r="G18" s="334">
        <v>13.5</v>
      </c>
      <c r="H18" s="334">
        <v>5.8</v>
      </c>
      <c r="I18" s="334">
        <v>9.6</v>
      </c>
      <c r="J18" s="346">
        <f>AVERAGE(B16:B19)</f>
        <v>15.140075</v>
      </c>
    </row>
    <row r="19" spans="1:12" s="331" customFormat="1" x14ac:dyDescent="0.2">
      <c r="A19" s="331" t="s">
        <v>9</v>
      </c>
      <c r="B19" s="333">
        <v>11.552199999999999</v>
      </c>
      <c r="C19" s="333">
        <v>2.9338000000000002</v>
      </c>
      <c r="D19" s="333">
        <v>7.2926000000000002</v>
      </c>
      <c r="E19" s="333">
        <v>8.5061</v>
      </c>
      <c r="F19" s="333">
        <v>0.36080000000000001</v>
      </c>
      <c r="G19" s="334">
        <v>9</v>
      </c>
      <c r="H19" s="334">
        <v>5</v>
      </c>
      <c r="I19" s="334">
        <v>9</v>
      </c>
      <c r="J19" s="346">
        <f>AVERAGE(B10:B19)</f>
        <v>14.336040000000001</v>
      </c>
    </row>
    <row r="20" spans="1:12" x14ac:dyDescent="0.2">
      <c r="A20" t="s">
        <v>10</v>
      </c>
      <c r="B20" s="6">
        <v>15.791</v>
      </c>
      <c r="C20" s="6">
        <v>4.4398</v>
      </c>
      <c r="D20" s="6">
        <v>9.3195999999999994</v>
      </c>
      <c r="E20" s="4">
        <v>11.120200000000001</v>
      </c>
      <c r="F20" s="6">
        <v>0.3165</v>
      </c>
      <c r="G20" s="5">
        <v>13.5</v>
      </c>
      <c r="H20" s="5">
        <v>6</v>
      </c>
      <c r="I20" s="5">
        <v>9</v>
      </c>
    </row>
    <row r="21" spans="1:12" x14ac:dyDescent="0.2">
      <c r="A21" t="s">
        <v>10</v>
      </c>
      <c r="B21" s="6">
        <v>13.512600000000001</v>
      </c>
      <c r="C21" s="6">
        <v>3.5903</v>
      </c>
      <c r="D21" s="6">
        <v>8.7911000000000001</v>
      </c>
      <c r="E21" s="4">
        <v>10.2501</v>
      </c>
      <c r="F21" s="6">
        <v>0.47289999999999999</v>
      </c>
      <c r="G21" s="5">
        <v>13.5</v>
      </c>
      <c r="H21" s="5">
        <v>6</v>
      </c>
      <c r="I21" s="5">
        <v>9</v>
      </c>
    </row>
    <row r="22" spans="1:12" x14ac:dyDescent="0.2">
      <c r="A22" t="s">
        <v>10</v>
      </c>
      <c r="B22" s="6">
        <v>12.408799999999999</v>
      </c>
      <c r="C22" s="6">
        <v>3.3029000000000002</v>
      </c>
      <c r="D22" s="6">
        <v>7.7092999999999998</v>
      </c>
      <c r="E22" s="4">
        <v>9.0352999999999994</v>
      </c>
      <c r="F22" s="6">
        <v>0.34720000000000001</v>
      </c>
      <c r="G22" s="5">
        <v>12.5</v>
      </c>
      <c r="H22" s="5">
        <v>5.6</v>
      </c>
      <c r="I22" s="5">
        <v>9.5</v>
      </c>
      <c r="J22" s="346">
        <f>AVERAGE(B20:B22)</f>
        <v>13.904133333333334</v>
      </c>
      <c r="K22" s="425" t="s">
        <v>379</v>
      </c>
      <c r="L22">
        <v>14.336040000000001</v>
      </c>
    </row>
    <row r="23" spans="1:12" x14ac:dyDescent="0.2">
      <c r="A23" t="s">
        <v>10</v>
      </c>
      <c r="B23" s="6">
        <v>15.565200000000001</v>
      </c>
      <c r="C23" s="6">
        <v>3.3592</v>
      </c>
      <c r="D23" s="6">
        <v>9.7507999999999999</v>
      </c>
      <c r="E23" s="4">
        <v>10.960900000000001</v>
      </c>
      <c r="F23" s="6">
        <v>0.6149</v>
      </c>
      <c r="G23" s="5">
        <v>13.5</v>
      </c>
      <c r="H23" s="5">
        <v>5.5</v>
      </c>
      <c r="I23" s="5">
        <v>9</v>
      </c>
      <c r="K23" s="426" t="s">
        <v>207</v>
      </c>
      <c r="L23">
        <v>14.481510000000004</v>
      </c>
    </row>
    <row r="24" spans="1:12" x14ac:dyDescent="0.2">
      <c r="A24" t="s">
        <v>10</v>
      </c>
      <c r="B24" s="6">
        <v>15.761200000000001</v>
      </c>
      <c r="C24" s="6">
        <v>3.8664000000000001</v>
      </c>
      <c r="D24" s="6">
        <v>9.5257000000000005</v>
      </c>
      <c r="E24" s="4">
        <v>10.828900000000001</v>
      </c>
      <c r="F24" s="6">
        <v>0.60619999999999996</v>
      </c>
      <c r="G24" s="5">
        <v>12.5</v>
      </c>
      <c r="H24" s="5">
        <v>5.5</v>
      </c>
      <c r="I24" s="5">
        <v>7.5</v>
      </c>
      <c r="K24" s="426" t="s">
        <v>208</v>
      </c>
      <c r="L24">
        <v>16.01352</v>
      </c>
    </row>
    <row r="25" spans="1:12" x14ac:dyDescent="0.2">
      <c r="A25" t="s">
        <v>10</v>
      </c>
      <c r="B25" s="6">
        <v>16.999700000000001</v>
      </c>
      <c r="C25" s="6">
        <v>3.7225000000000001</v>
      </c>
      <c r="D25" s="6">
        <v>10.6014</v>
      </c>
      <c r="E25" s="4">
        <v>10.827500000000001</v>
      </c>
      <c r="F25" s="6">
        <v>0.49430000000000002</v>
      </c>
      <c r="G25" s="5">
        <v>13.5</v>
      </c>
      <c r="H25" s="5">
        <v>5.5</v>
      </c>
      <c r="I25" s="5">
        <v>8.5</v>
      </c>
      <c r="J25" s="346">
        <f>AVERAGE(B23:B25)</f>
        <v>16.108699999999999</v>
      </c>
      <c r="K25" s="426" t="s">
        <v>209</v>
      </c>
      <c r="L25">
        <v>16.748889999999999</v>
      </c>
    </row>
    <row r="26" spans="1:12" x14ac:dyDescent="0.2">
      <c r="A26" t="s">
        <v>10</v>
      </c>
      <c r="B26" s="6">
        <v>13.312799999999999</v>
      </c>
      <c r="C26" s="6">
        <v>3.3765000000000001</v>
      </c>
      <c r="D26" s="6">
        <v>8.2035</v>
      </c>
      <c r="E26" s="4">
        <v>9.8027999999999995</v>
      </c>
      <c r="F26" s="6">
        <v>0.48799999999999999</v>
      </c>
      <c r="G26" s="5">
        <v>13</v>
      </c>
      <c r="H26" s="5">
        <v>5.8</v>
      </c>
      <c r="I26" s="5">
        <v>9</v>
      </c>
    </row>
    <row r="27" spans="1:12" x14ac:dyDescent="0.2">
      <c r="A27" t="s">
        <v>10</v>
      </c>
      <c r="B27" s="6">
        <v>12.8932</v>
      </c>
      <c r="C27" s="6">
        <v>3.3449</v>
      </c>
      <c r="D27" s="6">
        <v>7.4089999999999998</v>
      </c>
      <c r="E27" s="4">
        <v>8.9062999999999999</v>
      </c>
      <c r="F27" s="6">
        <v>0.30199999999999999</v>
      </c>
      <c r="G27" s="5">
        <v>13</v>
      </c>
      <c r="H27" s="5">
        <v>5.8</v>
      </c>
      <c r="I27" s="5">
        <v>9.5</v>
      </c>
    </row>
    <row r="28" spans="1:12" x14ac:dyDescent="0.2">
      <c r="A28" t="s">
        <v>10</v>
      </c>
      <c r="B28" s="6">
        <v>12.849500000000001</v>
      </c>
      <c r="C28" s="6">
        <v>3.54</v>
      </c>
      <c r="D28" s="6">
        <v>7.851</v>
      </c>
      <c r="E28" s="4">
        <v>9.1452000000000009</v>
      </c>
      <c r="F28" s="6">
        <v>0.40820000000000001</v>
      </c>
      <c r="G28" s="5">
        <v>13</v>
      </c>
      <c r="H28" s="5">
        <v>5.8</v>
      </c>
      <c r="I28" s="5">
        <v>9.6</v>
      </c>
      <c r="J28" s="346">
        <f>AVERAGE(B26:B29)</f>
        <v>13.69415</v>
      </c>
    </row>
    <row r="29" spans="1:12" x14ac:dyDescent="0.2">
      <c r="A29" t="s">
        <v>10</v>
      </c>
      <c r="B29" s="6">
        <v>15.7211</v>
      </c>
      <c r="C29" s="6">
        <v>3.9506000000000001</v>
      </c>
      <c r="D29" s="6">
        <v>9.4555000000000007</v>
      </c>
      <c r="E29" s="4">
        <v>11.502599999999999</v>
      </c>
      <c r="F29" s="6">
        <v>0.44469999999999998</v>
      </c>
      <c r="G29" s="5">
        <v>13</v>
      </c>
      <c r="H29" s="5">
        <v>5</v>
      </c>
      <c r="I29" s="5">
        <v>9</v>
      </c>
      <c r="J29" s="346">
        <f>AVERAGE(B20:B29)</f>
        <v>14.481510000000004</v>
      </c>
    </row>
    <row r="30" spans="1:12" s="331" customFormat="1" x14ac:dyDescent="0.2">
      <c r="A30" s="331" t="s">
        <v>12</v>
      </c>
      <c r="B30" s="331">
        <v>17.2256</v>
      </c>
      <c r="C30" s="331">
        <v>4.4385000000000003</v>
      </c>
      <c r="D30" s="331">
        <v>10.777900000000001</v>
      </c>
      <c r="E30" s="331">
        <v>12.707800000000001</v>
      </c>
      <c r="F30" s="331">
        <v>0.52370000000000005</v>
      </c>
      <c r="G30" s="331">
        <v>14.5</v>
      </c>
      <c r="H30" s="331">
        <v>5.8</v>
      </c>
      <c r="I30" s="331">
        <v>9.5</v>
      </c>
    </row>
    <row r="31" spans="1:12" s="331" customFormat="1" x14ac:dyDescent="0.2">
      <c r="A31" s="331" t="s">
        <v>12</v>
      </c>
      <c r="B31" s="331">
        <v>14.1014</v>
      </c>
      <c r="C31" s="331">
        <v>4.4076000000000004</v>
      </c>
      <c r="D31" s="331">
        <v>8.0382999999999996</v>
      </c>
      <c r="E31" s="331">
        <v>9.5838000000000001</v>
      </c>
      <c r="F31" s="331">
        <v>0.69350000000000001</v>
      </c>
      <c r="G31" s="331">
        <v>13</v>
      </c>
      <c r="H31" s="331">
        <v>5.5</v>
      </c>
      <c r="I31" s="331">
        <v>9</v>
      </c>
    </row>
    <row r="32" spans="1:12" s="331" customFormat="1" x14ac:dyDescent="0.2">
      <c r="A32" s="331" t="s">
        <v>12</v>
      </c>
      <c r="B32" s="331">
        <v>16.812899999999999</v>
      </c>
      <c r="C32" s="331">
        <v>4.5229999999999997</v>
      </c>
      <c r="D32" s="331">
        <v>10.119999999999999</v>
      </c>
      <c r="E32" s="331">
        <v>11.291399999999999</v>
      </c>
      <c r="F32" s="331">
        <v>0.51529999999999998</v>
      </c>
      <c r="G32" s="331">
        <v>13</v>
      </c>
      <c r="H32" s="331">
        <v>5.5</v>
      </c>
      <c r="I32" s="331">
        <v>9</v>
      </c>
      <c r="J32" s="346">
        <f>AVERAGE(B30:B32)</f>
        <v>16.046633333333332</v>
      </c>
    </row>
    <row r="33" spans="1:10" s="331" customFormat="1" x14ac:dyDescent="0.2">
      <c r="A33" s="331" t="s">
        <v>12</v>
      </c>
      <c r="B33" s="331">
        <v>15.7356</v>
      </c>
      <c r="C33" s="331">
        <v>4.1708999999999996</v>
      </c>
      <c r="D33" s="331">
        <v>9.7309000000000001</v>
      </c>
      <c r="E33" s="331">
        <v>11.4359</v>
      </c>
      <c r="F33" s="331">
        <v>0.65739999999999998</v>
      </c>
      <c r="G33" s="331">
        <v>13</v>
      </c>
      <c r="H33" s="331">
        <v>5.5</v>
      </c>
      <c r="I33" s="331">
        <v>8.5</v>
      </c>
    </row>
    <row r="34" spans="1:10" s="331" customFormat="1" x14ac:dyDescent="0.2">
      <c r="A34" s="331" t="s">
        <v>12</v>
      </c>
      <c r="B34" s="331">
        <v>15.0527</v>
      </c>
      <c r="C34" s="331">
        <v>4.2190000000000003</v>
      </c>
      <c r="D34" s="331">
        <v>9.1615000000000002</v>
      </c>
      <c r="E34" s="331">
        <v>10.694000000000001</v>
      </c>
      <c r="F34" s="331">
        <v>0.74809999999999999</v>
      </c>
      <c r="G34" s="331">
        <v>13</v>
      </c>
      <c r="H34" s="331">
        <v>5.5</v>
      </c>
      <c r="I34" s="331">
        <v>9</v>
      </c>
    </row>
    <row r="35" spans="1:10" s="331" customFormat="1" x14ac:dyDescent="0.2">
      <c r="A35" s="331" t="s">
        <v>12</v>
      </c>
      <c r="B35" s="331">
        <v>18.035699999999999</v>
      </c>
      <c r="C35" s="331">
        <v>5.5229999999999997</v>
      </c>
      <c r="D35" s="331">
        <v>10.7705</v>
      </c>
      <c r="E35" s="331">
        <v>12.434200000000001</v>
      </c>
      <c r="F35" s="331">
        <v>0.61409999999999998</v>
      </c>
      <c r="G35" s="331">
        <v>14</v>
      </c>
      <c r="H35" s="331">
        <v>6</v>
      </c>
      <c r="I35" s="331">
        <v>9</v>
      </c>
      <c r="J35" s="346">
        <f>AVERAGE(B33:B35)</f>
        <v>16.274666666666665</v>
      </c>
    </row>
    <row r="36" spans="1:10" s="331" customFormat="1" x14ac:dyDescent="0.2">
      <c r="A36" s="331" t="s">
        <v>12</v>
      </c>
      <c r="B36" s="331">
        <v>15.492000000000001</v>
      </c>
      <c r="C36" s="331">
        <v>4.1997999999999998</v>
      </c>
      <c r="D36" s="331">
        <v>9.5925999999999991</v>
      </c>
      <c r="E36" s="331">
        <v>11.0854</v>
      </c>
      <c r="F36" s="331">
        <v>0.62229999999999996</v>
      </c>
      <c r="G36" s="331">
        <v>13</v>
      </c>
      <c r="H36" s="331">
        <v>5.5</v>
      </c>
      <c r="I36" s="331">
        <v>9</v>
      </c>
    </row>
    <row r="37" spans="1:10" s="331" customFormat="1" x14ac:dyDescent="0.2">
      <c r="A37" s="331" t="s">
        <v>12</v>
      </c>
      <c r="B37" s="331">
        <v>15.137</v>
      </c>
      <c r="C37" s="331">
        <v>4.1559999999999997</v>
      </c>
      <c r="D37" s="331">
        <v>9.2620000000000005</v>
      </c>
      <c r="E37" s="331">
        <v>10.890499999999999</v>
      </c>
      <c r="F37" s="331">
        <v>0.53500000000000003</v>
      </c>
      <c r="G37" s="331">
        <v>12.5</v>
      </c>
      <c r="H37" s="331">
        <v>5</v>
      </c>
      <c r="I37" s="331">
        <v>8.5</v>
      </c>
    </row>
    <row r="38" spans="1:10" s="331" customFormat="1" x14ac:dyDescent="0.2">
      <c r="A38" s="331" t="s">
        <v>12</v>
      </c>
      <c r="B38" s="331">
        <v>17.663699999999999</v>
      </c>
      <c r="C38" s="331">
        <v>4.7171000000000003</v>
      </c>
      <c r="D38" s="331">
        <v>11.2309</v>
      </c>
      <c r="E38" s="331">
        <v>12.918699999999999</v>
      </c>
      <c r="F38" s="331">
        <v>0.47199999999999998</v>
      </c>
      <c r="G38" s="331">
        <v>13.5</v>
      </c>
      <c r="H38" s="331">
        <v>5.6</v>
      </c>
      <c r="I38" s="331">
        <v>9</v>
      </c>
      <c r="J38" s="346">
        <f>AVERAGE(B36:B39)</f>
        <v>15.792824999999999</v>
      </c>
    </row>
    <row r="39" spans="1:10" s="331" customFormat="1" x14ac:dyDescent="0.2">
      <c r="A39" s="331" t="s">
        <v>12</v>
      </c>
      <c r="B39" s="331">
        <v>14.8786</v>
      </c>
      <c r="C39" s="331">
        <v>4.423</v>
      </c>
      <c r="D39" s="331">
        <v>8.7875999999999994</v>
      </c>
      <c r="E39" s="331">
        <v>10.340400000000001</v>
      </c>
      <c r="F39" s="331">
        <v>0.61980000000000002</v>
      </c>
      <c r="G39" s="331">
        <v>13.5</v>
      </c>
      <c r="H39" s="331">
        <v>5</v>
      </c>
      <c r="I39" s="331">
        <v>9</v>
      </c>
      <c r="J39" s="346">
        <f>AVERAGE(B30:B39)</f>
        <v>16.01352</v>
      </c>
    </row>
    <row r="40" spans="1:10" x14ac:dyDescent="0.2">
      <c r="A40" t="s">
        <v>13</v>
      </c>
      <c r="B40">
        <v>12.9575</v>
      </c>
      <c r="C40">
        <v>3.5554999999999999</v>
      </c>
      <c r="D40">
        <v>8.0117999999999991</v>
      </c>
      <c r="E40">
        <v>9.3656000000000006</v>
      </c>
      <c r="F40">
        <v>0.54659999999999997</v>
      </c>
      <c r="G40">
        <v>13</v>
      </c>
      <c r="H40">
        <v>5</v>
      </c>
      <c r="I40">
        <v>9</v>
      </c>
    </row>
    <row r="41" spans="1:10" x14ac:dyDescent="0.2">
      <c r="A41" t="s">
        <v>13</v>
      </c>
      <c r="B41">
        <v>17.986699999999999</v>
      </c>
      <c r="C41">
        <v>4.4184999999999999</v>
      </c>
      <c r="D41">
        <v>11.2295</v>
      </c>
      <c r="E41">
        <v>13.471500000000001</v>
      </c>
      <c r="F41">
        <v>0.40960000000000002</v>
      </c>
      <c r="G41">
        <v>14</v>
      </c>
      <c r="H41">
        <v>6</v>
      </c>
      <c r="I41">
        <v>9.5</v>
      </c>
    </row>
    <row r="42" spans="1:10" x14ac:dyDescent="0.2">
      <c r="A42" t="s">
        <v>13</v>
      </c>
      <c r="B42">
        <v>16.890899999999998</v>
      </c>
      <c r="C42">
        <v>4.7961999999999998</v>
      </c>
      <c r="D42">
        <v>9.8650000000000002</v>
      </c>
      <c r="E42">
        <v>11.312099999999999</v>
      </c>
      <c r="F42">
        <v>0.78169999999999995</v>
      </c>
      <c r="G42">
        <v>14</v>
      </c>
      <c r="H42">
        <v>5.5</v>
      </c>
      <c r="I42">
        <v>9</v>
      </c>
      <c r="J42" s="346">
        <f>AVERAGE(B40:B42)</f>
        <v>15.945033333333333</v>
      </c>
    </row>
    <row r="43" spans="1:10" x14ac:dyDescent="0.2">
      <c r="A43" t="s">
        <v>13</v>
      </c>
      <c r="B43">
        <v>15.6182</v>
      </c>
      <c r="C43">
        <v>3.5070000000000001</v>
      </c>
      <c r="D43">
        <v>9.7517999999999994</v>
      </c>
      <c r="E43">
        <v>11.972899999999999</v>
      </c>
      <c r="F43">
        <v>0.34410000000000002</v>
      </c>
      <c r="G43">
        <v>13</v>
      </c>
      <c r="H43">
        <v>5</v>
      </c>
      <c r="I43">
        <v>9.5</v>
      </c>
    </row>
    <row r="44" spans="1:10" x14ac:dyDescent="0.2">
      <c r="A44" t="s">
        <v>13</v>
      </c>
      <c r="B44">
        <v>16.634499999999999</v>
      </c>
      <c r="C44">
        <v>4.3978999999999999</v>
      </c>
      <c r="D44">
        <v>10.349500000000001</v>
      </c>
      <c r="E44">
        <v>12.151</v>
      </c>
      <c r="F44">
        <v>0.48449999999999999</v>
      </c>
      <c r="G44">
        <v>13.5</v>
      </c>
      <c r="H44">
        <v>5</v>
      </c>
      <c r="I44">
        <v>9.5</v>
      </c>
    </row>
    <row r="45" spans="1:10" x14ac:dyDescent="0.2">
      <c r="A45" t="s">
        <v>13</v>
      </c>
      <c r="B45">
        <v>19.2119</v>
      </c>
      <c r="C45">
        <v>5.6753999999999998</v>
      </c>
      <c r="D45">
        <v>11.4611</v>
      </c>
      <c r="E45">
        <v>13.552300000000001</v>
      </c>
      <c r="F45">
        <v>0.58069999999999999</v>
      </c>
      <c r="G45">
        <v>14</v>
      </c>
      <c r="H45">
        <v>5.5</v>
      </c>
      <c r="I45">
        <v>9.3000000000000007</v>
      </c>
      <c r="J45" s="346">
        <f>AVERAGE(B43:B45)</f>
        <v>17.154866666666667</v>
      </c>
    </row>
    <row r="46" spans="1:10" x14ac:dyDescent="0.2">
      <c r="A46" t="s">
        <v>13</v>
      </c>
      <c r="B46">
        <v>13.362</v>
      </c>
      <c r="C46">
        <v>3.4580000000000002</v>
      </c>
      <c r="D46">
        <v>8.1112000000000002</v>
      </c>
      <c r="E46">
        <v>9.8198000000000008</v>
      </c>
      <c r="F46">
        <v>0.53949999999999998</v>
      </c>
      <c r="G46">
        <v>13.5</v>
      </c>
      <c r="H46">
        <v>5</v>
      </c>
      <c r="I46">
        <v>8</v>
      </c>
    </row>
    <row r="47" spans="1:10" x14ac:dyDescent="0.2">
      <c r="A47" t="s">
        <v>13</v>
      </c>
      <c r="B47">
        <v>21.348600000000001</v>
      </c>
      <c r="C47">
        <v>5.6051000000000002</v>
      </c>
      <c r="D47">
        <v>13.378</v>
      </c>
      <c r="E47">
        <v>15.5557</v>
      </c>
      <c r="F47">
        <v>0.24199999999999999</v>
      </c>
      <c r="G47">
        <v>14.5</v>
      </c>
      <c r="H47">
        <v>6</v>
      </c>
      <c r="I47">
        <v>9.5</v>
      </c>
    </row>
    <row r="48" spans="1:10" x14ac:dyDescent="0.2">
      <c r="A48" t="s">
        <v>13</v>
      </c>
      <c r="B48">
        <v>14.5633</v>
      </c>
      <c r="C48">
        <v>3.8048999999999999</v>
      </c>
      <c r="D48">
        <v>9.1041000000000007</v>
      </c>
      <c r="E48">
        <v>10.7445</v>
      </c>
      <c r="F48">
        <v>0.53249999999999997</v>
      </c>
      <c r="G48">
        <v>13</v>
      </c>
      <c r="H48">
        <v>5</v>
      </c>
      <c r="I48">
        <v>8.5</v>
      </c>
      <c r="J48" s="346">
        <f>AVERAGE(B46:B49)</f>
        <v>17.0473</v>
      </c>
    </row>
    <row r="49" spans="1:10" x14ac:dyDescent="0.2">
      <c r="A49" t="s">
        <v>13</v>
      </c>
      <c r="B49">
        <v>18.915299999999998</v>
      </c>
      <c r="C49">
        <v>4.7662000000000004</v>
      </c>
      <c r="D49">
        <v>11.977</v>
      </c>
      <c r="E49">
        <v>14.146699999999999</v>
      </c>
      <c r="F49">
        <v>0.3543</v>
      </c>
      <c r="G49">
        <v>14</v>
      </c>
      <c r="H49">
        <v>5</v>
      </c>
      <c r="I49">
        <v>9.5</v>
      </c>
      <c r="J49" s="346">
        <f>AVERAGE(B40:B49)</f>
        <v>16.748889999999999</v>
      </c>
    </row>
    <row r="50" spans="1:10" x14ac:dyDescent="0.2">
      <c r="F50">
        <f>AVERAGE(F40:F46,F48:F49)</f>
        <v>0.50816666666666666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topLeftCell="N13" workbookViewId="0">
      <selection activeCell="T25" sqref="T25"/>
    </sheetView>
  </sheetViews>
  <sheetFormatPr baseColWidth="10" defaultColWidth="11.5" defaultRowHeight="15" x14ac:dyDescent="0.2"/>
  <cols>
    <col min="1" max="1" width="14.6640625" bestFit="1" customWidth="1"/>
    <col min="13" max="13" width="17" customWidth="1"/>
  </cols>
  <sheetData>
    <row r="1" spans="1:19" ht="16" thickBot="1" x14ac:dyDescent="0.25"/>
    <row r="2" spans="1:19" x14ac:dyDescent="0.2">
      <c r="A2" s="487" t="s">
        <v>81</v>
      </c>
      <c r="B2" s="488"/>
      <c r="C2" s="119">
        <v>0.5</v>
      </c>
      <c r="D2" s="12" t="s">
        <v>82</v>
      </c>
      <c r="E2" s="12"/>
      <c r="F2" s="13"/>
    </row>
    <row r="3" spans="1:19" x14ac:dyDescent="0.2">
      <c r="A3" s="489" t="s">
        <v>83</v>
      </c>
      <c r="B3" s="490"/>
      <c r="C3" s="120">
        <v>8800</v>
      </c>
      <c r="D3" s="15" t="s">
        <v>84</v>
      </c>
      <c r="E3" s="15"/>
      <c r="F3" s="16"/>
    </row>
    <row r="4" spans="1:19" x14ac:dyDescent="0.2">
      <c r="A4" s="489" t="s">
        <v>85</v>
      </c>
      <c r="B4" s="490"/>
      <c r="C4" s="121">
        <v>1.6666666666666666E-2</v>
      </c>
      <c r="D4" s="15"/>
      <c r="E4" s="15"/>
      <c r="F4" s="16"/>
    </row>
    <row r="5" spans="1:19" x14ac:dyDescent="0.2">
      <c r="A5" s="489" t="s">
        <v>86</v>
      </c>
      <c r="B5" s="490"/>
      <c r="C5" s="15" t="s">
        <v>87</v>
      </c>
      <c r="D5" s="15"/>
      <c r="E5" s="15"/>
      <c r="F5" s="16"/>
    </row>
    <row r="6" spans="1:19" ht="19" x14ac:dyDescent="0.25">
      <c r="A6" s="489" t="s">
        <v>88</v>
      </c>
      <c r="B6" s="490"/>
      <c r="C6" s="122" t="s">
        <v>89</v>
      </c>
      <c r="D6" s="15"/>
      <c r="E6" s="15"/>
      <c r="F6" s="16"/>
    </row>
    <row r="7" spans="1:19" x14ac:dyDescent="0.2">
      <c r="A7" s="20"/>
      <c r="B7" s="15"/>
      <c r="C7" s="486" t="s">
        <v>90</v>
      </c>
      <c r="D7" s="486"/>
      <c r="E7" s="486"/>
      <c r="F7" s="16"/>
    </row>
    <row r="8" spans="1:19" x14ac:dyDescent="0.2">
      <c r="A8" s="20"/>
      <c r="B8" s="15"/>
      <c r="C8" s="486" t="s">
        <v>91</v>
      </c>
      <c r="D8" s="486"/>
      <c r="E8" s="486"/>
      <c r="F8" s="123">
        <v>0.2</v>
      </c>
    </row>
    <row r="9" spans="1:19" x14ac:dyDescent="0.2">
      <c r="A9" s="20"/>
      <c r="B9" s="15"/>
      <c r="C9" s="486" t="s">
        <v>92</v>
      </c>
      <c r="D9" s="486"/>
      <c r="E9" s="486"/>
      <c r="F9" s="123"/>
    </row>
    <row r="10" spans="1:19" x14ac:dyDescent="0.2">
      <c r="A10" s="20"/>
      <c r="B10" s="15"/>
      <c r="C10" s="486" t="s">
        <v>93</v>
      </c>
      <c r="D10" s="486"/>
      <c r="E10" s="486"/>
      <c r="F10" s="123"/>
    </row>
    <row r="11" spans="1:19" x14ac:dyDescent="0.2">
      <c r="A11" s="20"/>
      <c r="B11" s="15"/>
      <c r="C11" s="486"/>
      <c r="D11" s="486"/>
      <c r="E11" s="486"/>
      <c r="F11" s="123"/>
    </row>
    <row r="12" spans="1:19" ht="16" thickBot="1" x14ac:dyDescent="0.25">
      <c r="A12" s="124"/>
      <c r="B12" s="23"/>
      <c r="C12" s="497" t="s">
        <v>94</v>
      </c>
      <c r="D12" s="497"/>
      <c r="E12" s="497"/>
      <c r="F12" s="125">
        <v>0.01</v>
      </c>
    </row>
    <row r="14" spans="1:19" ht="16" thickBot="1" x14ac:dyDescent="0.25"/>
    <row r="15" spans="1:19" ht="24" x14ac:dyDescent="0.3">
      <c r="M15" s="500" t="s">
        <v>96</v>
      </c>
      <c r="N15" s="498"/>
      <c r="O15" s="498"/>
      <c r="P15" s="499"/>
      <c r="Q15" s="500" t="s">
        <v>98</v>
      </c>
      <c r="R15" s="498"/>
      <c r="S15" s="499"/>
    </row>
    <row r="16" spans="1:19" ht="16" thickBot="1" x14ac:dyDescent="0.25">
      <c r="A16" s="126" t="s">
        <v>99</v>
      </c>
      <c r="B16" s="127" t="s">
        <v>53</v>
      </c>
      <c r="C16" s="126"/>
      <c r="D16" s="126" t="s">
        <v>100</v>
      </c>
      <c r="E16" s="501" t="s">
        <v>101</v>
      </c>
      <c r="F16" s="502"/>
      <c r="G16" s="503"/>
      <c r="H16" s="126" t="s">
        <v>102</v>
      </c>
      <c r="I16" s="128" t="s">
        <v>103</v>
      </c>
      <c r="J16" s="127" t="s">
        <v>104</v>
      </c>
      <c r="K16" s="127" t="s">
        <v>102</v>
      </c>
      <c r="L16" s="129" t="s">
        <v>105</v>
      </c>
      <c r="M16" s="130" t="s">
        <v>59</v>
      </c>
      <c r="N16" s="131" t="s">
        <v>106</v>
      </c>
      <c r="O16" s="131" t="s">
        <v>102</v>
      </c>
      <c r="P16" s="132" t="s">
        <v>105</v>
      </c>
      <c r="Q16" s="135" t="s">
        <v>98</v>
      </c>
      <c r="R16" s="131" t="s">
        <v>102</v>
      </c>
      <c r="S16" s="136" t="s">
        <v>105</v>
      </c>
    </row>
    <row r="17" spans="1:20" x14ac:dyDescent="0.2">
      <c r="A17" s="137" t="s">
        <v>108</v>
      </c>
      <c r="B17" s="138">
        <v>1</v>
      </c>
      <c r="C17" s="139"/>
      <c r="D17" s="140">
        <v>20</v>
      </c>
      <c r="E17" s="141"/>
      <c r="F17" s="141">
        <v>4.2000000000000003E-2</v>
      </c>
      <c r="G17" s="141">
        <v>4.1000000000000002E-2</v>
      </c>
      <c r="H17" s="142">
        <f>AVERAGE(E17:G17)</f>
        <v>4.1500000000000002E-2</v>
      </c>
      <c r="I17" s="142">
        <f>STDEV(E17:G17)</f>
        <v>7.0710678118654816E-4</v>
      </c>
      <c r="J17" s="143">
        <f>(H17*$F$8*1000*20)/($C$3*$F$12)</f>
        <v>1.8863636363636365</v>
      </c>
      <c r="K17" s="504">
        <f>AVERAGE(J17:J19)</f>
        <v>1.6666666666666667</v>
      </c>
      <c r="L17" s="504">
        <f>STDEV(J17:J19)</f>
        <v>0.21600874893004937</v>
      </c>
      <c r="M17" s="505">
        <v>8.5388888888888861</v>
      </c>
      <c r="N17" s="144">
        <f>J17/$M$17</f>
        <v>0.22091441414798613</v>
      </c>
      <c r="O17" s="508">
        <f>AVERAGE(N17:N19)</f>
        <v>0.19518542615484716</v>
      </c>
      <c r="P17" s="509">
        <f>STDEV(N17:N19)</f>
        <v>2.5297055827852265E-2</v>
      </c>
      <c r="Q17" s="146">
        <f>J17/$C$2</f>
        <v>3.7727272727272729</v>
      </c>
      <c r="R17" s="508">
        <f>AVERAGE(Q17:Q19)</f>
        <v>3.3333333333333335</v>
      </c>
      <c r="S17" s="514">
        <f>STDEV(Q17:Q19)</f>
        <v>0.43201749786009874</v>
      </c>
    </row>
    <row r="18" spans="1:20" x14ac:dyDescent="0.2">
      <c r="A18" s="137" t="s">
        <v>108</v>
      </c>
      <c r="B18" s="138">
        <v>2</v>
      </c>
      <c r="C18" s="139"/>
      <c r="D18" s="140">
        <v>20</v>
      </c>
      <c r="E18" s="141"/>
      <c r="F18" s="141">
        <v>3.6999999999999998E-2</v>
      </c>
      <c r="G18" s="141">
        <v>3.5999999999999997E-2</v>
      </c>
      <c r="H18" s="142">
        <f>AVERAGE(E18:G18)</f>
        <v>3.6499999999999998E-2</v>
      </c>
      <c r="I18" s="142">
        <f>STDEV(E18:G18)</f>
        <v>7.0710678118654816E-4</v>
      </c>
      <c r="J18" s="143">
        <f>(H18*$F$8*1000*20)/($C$3*$F$12)</f>
        <v>1.6590909090909092</v>
      </c>
      <c r="K18" s="504"/>
      <c r="L18" s="504"/>
      <c r="M18" s="506"/>
      <c r="N18" s="144">
        <f t="shared" ref="N18:N19" si="0">J18/$M$17</f>
        <v>0.19429821967232513</v>
      </c>
      <c r="O18" s="508"/>
      <c r="P18" s="509"/>
      <c r="Q18" s="146">
        <f t="shared" ref="Q18:Q28" si="1">J18/$C$2</f>
        <v>3.3181818181818183</v>
      </c>
      <c r="R18" s="508"/>
      <c r="S18" s="514"/>
      <c r="T18">
        <f>O17*M17</f>
        <v>1.6666666666666665</v>
      </c>
    </row>
    <row r="19" spans="1:20" x14ac:dyDescent="0.2">
      <c r="A19" s="137" t="s">
        <v>108</v>
      </c>
      <c r="B19" s="138">
        <v>3</v>
      </c>
      <c r="C19" s="139"/>
      <c r="D19" s="140">
        <v>20</v>
      </c>
      <c r="E19" s="141">
        <v>3.5999999999999997E-2</v>
      </c>
      <c r="F19" s="141">
        <v>0.03</v>
      </c>
      <c r="G19" s="141">
        <v>0.03</v>
      </c>
      <c r="H19" s="142">
        <f>AVERAGE(E19:G19)</f>
        <v>3.2000000000000001E-2</v>
      </c>
      <c r="I19" s="142">
        <f>STDEV(E19:G19)</f>
        <v>3.4641016151377535E-3</v>
      </c>
      <c r="J19" s="143">
        <f t="shared" ref="J19:J28" si="2">(H19*$F$8*1000*20)/($C$3*$F$12)</f>
        <v>1.4545454545454546</v>
      </c>
      <c r="K19" s="504"/>
      <c r="L19" s="504"/>
      <c r="M19" s="507"/>
      <c r="N19" s="144">
        <f t="shared" si="0"/>
        <v>0.17034364464423027</v>
      </c>
      <c r="O19" s="508"/>
      <c r="P19" s="509"/>
      <c r="Q19" s="146">
        <f t="shared" si="1"/>
        <v>2.9090909090909092</v>
      </c>
      <c r="R19" s="508"/>
      <c r="S19" s="514"/>
    </row>
    <row r="20" spans="1:20" x14ac:dyDescent="0.2">
      <c r="A20" s="148" t="s">
        <v>109</v>
      </c>
      <c r="B20" s="149">
        <v>1</v>
      </c>
      <c r="C20" s="150"/>
      <c r="D20" s="151">
        <v>20</v>
      </c>
      <c r="E20" s="212">
        <v>0.05</v>
      </c>
      <c r="F20" s="212">
        <v>4.3999999999999997E-2</v>
      </c>
      <c r="G20" s="212">
        <v>4.5999999999999999E-2</v>
      </c>
      <c r="H20" s="213">
        <f t="shared" ref="H20:H28" si="3">AVERAGE(E20:G20)</f>
        <v>4.6666666666666669E-2</v>
      </c>
      <c r="I20" s="213">
        <f>STDEV(E20:G20)</f>
        <v>3.0550504633038958E-3</v>
      </c>
      <c r="J20" s="214">
        <f t="shared" si="2"/>
        <v>2.1212121212121215</v>
      </c>
      <c r="K20" s="530">
        <f>AVERAGE(J20:J22)</f>
        <v>1.8030303030303034</v>
      </c>
      <c r="L20" s="530">
        <f t="shared" ref="L20" si="4">STDEV(J20:J22)</f>
        <v>0.28386354538174502</v>
      </c>
      <c r="M20" s="533">
        <v>9.8416666666666632</v>
      </c>
      <c r="N20" s="154"/>
      <c r="O20" s="515">
        <f t="shared" ref="O20" si="5">AVERAGE(N20:N22)</f>
        <v>0.16703871911323231</v>
      </c>
      <c r="P20" s="536">
        <f t="shared" ref="P20" si="6">STDEV(N20:N22)</f>
        <v>9.7974921571533403E-3</v>
      </c>
      <c r="Q20" s="156">
        <f t="shared" si="1"/>
        <v>4.2424242424242431</v>
      </c>
      <c r="R20" s="515">
        <f t="shared" ref="R20" si="7">AVERAGE(Q20:Q22)</f>
        <v>3.6060606060606069</v>
      </c>
      <c r="S20" s="518">
        <f t="shared" ref="S20" si="8">STDEV(Q20:Q22)</f>
        <v>0.56772709076349004</v>
      </c>
    </row>
    <row r="21" spans="1:20" x14ac:dyDescent="0.2">
      <c r="A21" s="157" t="s">
        <v>109</v>
      </c>
      <c r="B21" s="158">
        <v>2</v>
      </c>
      <c r="C21" s="159"/>
      <c r="D21" s="160">
        <v>20</v>
      </c>
      <c r="E21" s="161">
        <v>3.5999999999999997E-2</v>
      </c>
      <c r="F21" s="161">
        <v>3.3000000000000002E-2</v>
      </c>
      <c r="G21" s="161">
        <v>3.5000000000000003E-2</v>
      </c>
      <c r="H21" s="162">
        <f t="shared" si="3"/>
        <v>3.4666666666666672E-2</v>
      </c>
      <c r="I21" s="162">
        <f t="shared" ref="I21:I28" si="9">STDEV(E21:G21)</f>
        <v>1.5275252316519449E-3</v>
      </c>
      <c r="J21" s="143">
        <f t="shared" si="2"/>
        <v>1.5757575757575759</v>
      </c>
      <c r="K21" s="531"/>
      <c r="L21" s="531"/>
      <c r="M21" s="534"/>
      <c r="N21" s="163">
        <f t="shared" ref="N21:N22" si="10">J21/$M$20</f>
        <v>0.16011084597028719</v>
      </c>
      <c r="O21" s="516"/>
      <c r="P21" s="537"/>
      <c r="Q21" s="165">
        <f t="shared" si="1"/>
        <v>3.1515151515151518</v>
      </c>
      <c r="R21" s="516"/>
      <c r="S21" s="519"/>
      <c r="T21" s="289">
        <f>O20*M20</f>
        <v>1.643939393939394</v>
      </c>
    </row>
    <row r="22" spans="1:20" x14ac:dyDescent="0.2">
      <c r="A22" s="166" t="s">
        <v>109</v>
      </c>
      <c r="B22" s="167">
        <v>3</v>
      </c>
      <c r="C22" s="168"/>
      <c r="D22" s="169">
        <v>20</v>
      </c>
      <c r="E22" s="170">
        <v>3.9E-2</v>
      </c>
      <c r="F22" s="170">
        <v>3.5000000000000003E-2</v>
      </c>
      <c r="G22" s="170">
        <v>3.9E-2</v>
      </c>
      <c r="H22" s="171">
        <f t="shared" si="3"/>
        <v>3.7666666666666675E-2</v>
      </c>
      <c r="I22" s="171">
        <f t="shared" si="9"/>
        <v>2.3094010767585015E-3</v>
      </c>
      <c r="J22" s="143">
        <f t="shared" si="2"/>
        <v>1.7121212121212126</v>
      </c>
      <c r="K22" s="532"/>
      <c r="L22" s="532"/>
      <c r="M22" s="535"/>
      <c r="N22" s="163">
        <f t="shared" si="10"/>
        <v>0.17396659225617747</v>
      </c>
      <c r="O22" s="517"/>
      <c r="P22" s="538"/>
      <c r="Q22" s="173">
        <f t="shared" si="1"/>
        <v>3.4242424242424252</v>
      </c>
      <c r="R22" s="517"/>
      <c r="S22" s="520"/>
    </row>
    <row r="23" spans="1:20" x14ac:dyDescent="0.2">
      <c r="A23" s="174" t="s">
        <v>110</v>
      </c>
      <c r="B23" s="175">
        <v>1</v>
      </c>
      <c r="C23" s="176"/>
      <c r="D23" s="177">
        <v>20</v>
      </c>
      <c r="E23" s="178">
        <v>2.7E-2</v>
      </c>
      <c r="F23" s="178">
        <v>2.7E-2</v>
      </c>
      <c r="G23" s="178">
        <v>3.4000000000000002E-2</v>
      </c>
      <c r="H23" s="179">
        <f t="shared" si="3"/>
        <v>2.9333333333333333E-2</v>
      </c>
      <c r="I23" s="179">
        <f t="shared" si="9"/>
        <v>4.0414518843273819E-3</v>
      </c>
      <c r="J23" s="143">
        <f t="shared" si="2"/>
        <v>1.3333333333333335</v>
      </c>
      <c r="K23" s="521">
        <f>AVERAGE(J23:J25)</f>
        <v>1.3181818181818181</v>
      </c>
      <c r="L23" s="521">
        <f t="shared" ref="L23" si="11">STDEV(J23:J25)</f>
        <v>4.0087141076736228E-2</v>
      </c>
      <c r="M23" s="522">
        <v>10.111111111111109</v>
      </c>
      <c r="N23" s="180">
        <f>J23/$M$23</f>
        <v>0.1318681318681319</v>
      </c>
      <c r="O23" s="525">
        <f t="shared" ref="O23" si="12">AVERAGE(N23:N25)</f>
        <v>0.1303696303696304</v>
      </c>
      <c r="P23" s="526">
        <f t="shared" ref="P23" si="13">STDEV(N23:N25)</f>
        <v>3.9646623042925953E-3</v>
      </c>
      <c r="Q23" s="182">
        <f t="shared" si="1"/>
        <v>2.666666666666667</v>
      </c>
      <c r="R23" s="525">
        <f t="shared" ref="R23" si="14">AVERAGE(Q23:Q25)</f>
        <v>2.6363636363636362</v>
      </c>
      <c r="S23" s="529">
        <f t="shared" ref="S23" si="15">STDEV(Q23:Q25)</f>
        <v>8.0174282153472456E-2</v>
      </c>
    </row>
    <row r="24" spans="1:20" x14ac:dyDescent="0.2">
      <c r="A24" s="174" t="s">
        <v>110</v>
      </c>
      <c r="B24" s="175">
        <v>2</v>
      </c>
      <c r="C24" s="176"/>
      <c r="D24" s="177">
        <v>20</v>
      </c>
      <c r="E24" s="178">
        <v>2.5999999999999999E-2</v>
      </c>
      <c r="F24" s="178">
        <v>0.03</v>
      </c>
      <c r="G24" s="178">
        <v>3.3000000000000002E-2</v>
      </c>
      <c r="H24" s="179">
        <f t="shared" si="3"/>
        <v>2.9666666666666664E-2</v>
      </c>
      <c r="I24" s="179">
        <f t="shared" si="9"/>
        <v>3.5118845842842476E-3</v>
      </c>
      <c r="J24" s="143">
        <f t="shared" si="2"/>
        <v>1.3484848484848484</v>
      </c>
      <c r="K24" s="521"/>
      <c r="L24" s="521"/>
      <c r="M24" s="523"/>
      <c r="N24" s="183">
        <f t="shared" ref="N24:N25" si="16">J24/$M$23</f>
        <v>0.13336663336663337</v>
      </c>
      <c r="O24" s="525"/>
      <c r="P24" s="526"/>
      <c r="Q24" s="182">
        <f t="shared" si="1"/>
        <v>2.6969696969696968</v>
      </c>
      <c r="R24" s="525"/>
      <c r="S24" s="529"/>
      <c r="T24" s="289">
        <f>O23*M23</f>
        <v>1.3181818181818181</v>
      </c>
    </row>
    <row r="25" spans="1:20" x14ac:dyDescent="0.2">
      <c r="A25" s="174" t="s">
        <v>110</v>
      </c>
      <c r="B25" s="175">
        <v>3</v>
      </c>
      <c r="C25" s="176"/>
      <c r="D25" s="177">
        <v>20</v>
      </c>
      <c r="E25" s="178">
        <v>3.1E-2</v>
      </c>
      <c r="F25" s="178">
        <v>2.9000000000000001E-2</v>
      </c>
      <c r="G25" s="178">
        <v>2.4E-2</v>
      </c>
      <c r="H25" s="179">
        <f t="shared" si="3"/>
        <v>2.7999999999999997E-2</v>
      </c>
      <c r="I25" s="179">
        <f t="shared" si="9"/>
        <v>3.6055512754639891E-3</v>
      </c>
      <c r="J25" s="143">
        <f t="shared" si="2"/>
        <v>1.2727272727272727</v>
      </c>
      <c r="K25" s="521"/>
      <c r="L25" s="521"/>
      <c r="M25" s="524"/>
      <c r="N25" s="183">
        <f t="shared" si="16"/>
        <v>0.12587412587412589</v>
      </c>
      <c r="O25" s="525"/>
      <c r="P25" s="526"/>
      <c r="Q25" s="182">
        <f t="shared" si="1"/>
        <v>2.5454545454545454</v>
      </c>
      <c r="R25" s="525"/>
      <c r="S25" s="529"/>
    </row>
    <row r="26" spans="1:20" x14ac:dyDescent="0.2">
      <c r="A26" s="184" t="s">
        <v>111</v>
      </c>
      <c r="B26" s="185">
        <v>1</v>
      </c>
      <c r="C26" s="186"/>
      <c r="D26" s="187">
        <v>20</v>
      </c>
      <c r="E26" s="188">
        <v>2.9000000000000001E-2</v>
      </c>
      <c r="F26" s="188">
        <v>2.9000000000000001E-2</v>
      </c>
      <c r="G26" s="188">
        <v>2.1999999999999999E-2</v>
      </c>
      <c r="H26" s="189">
        <f t="shared" si="3"/>
        <v>2.6666666666666668E-2</v>
      </c>
      <c r="I26" s="189">
        <f t="shared" si="9"/>
        <v>4.0414518843273819E-3</v>
      </c>
      <c r="J26" s="143">
        <f t="shared" si="2"/>
        <v>1.2121212121212124</v>
      </c>
      <c r="K26" s="548">
        <f t="shared" ref="K26" si="17">AVERAGE(J26:J28)</f>
        <v>1.6262626262626263</v>
      </c>
      <c r="L26" s="548">
        <f t="shared" ref="L26" si="18">STDEV(J26:J28)</f>
        <v>0.35897688169529002</v>
      </c>
      <c r="M26" s="551">
        <v>11.666666666666663</v>
      </c>
      <c r="N26" s="190">
        <f>J26/$M$26</f>
        <v>0.10389610389610396</v>
      </c>
      <c r="O26" s="542">
        <f t="shared" ref="O26" si="19">AVERAGE(N26:N28)</f>
        <v>0.13939393939393943</v>
      </c>
      <c r="P26" s="554">
        <f t="shared" ref="P26" si="20">STDEV(N26:N28)</f>
        <v>3.0769447002453532E-2</v>
      </c>
      <c r="Q26" s="192">
        <f t="shared" si="1"/>
        <v>2.4242424242424248</v>
      </c>
      <c r="R26" s="542">
        <f t="shared" ref="R26" si="21">AVERAGE(Q26:Q28)</f>
        <v>3.2525252525252526</v>
      </c>
      <c r="S26" s="545">
        <f t="shared" ref="S26" si="22">STDEV(Q26:Q28)</f>
        <v>0.71795376339058004</v>
      </c>
    </row>
    <row r="27" spans="1:20" x14ac:dyDescent="0.2">
      <c r="A27" s="193" t="s">
        <v>111</v>
      </c>
      <c r="B27" s="194">
        <v>2</v>
      </c>
      <c r="C27" s="195"/>
      <c r="D27" s="196">
        <v>20</v>
      </c>
      <c r="E27" s="197">
        <v>4.1000000000000002E-2</v>
      </c>
      <c r="F27" s="197">
        <v>4.3999999999999997E-2</v>
      </c>
      <c r="G27" s="197">
        <v>3.5000000000000003E-2</v>
      </c>
      <c r="H27" s="198">
        <f t="shared" si="3"/>
        <v>0.04</v>
      </c>
      <c r="I27" s="198">
        <f t="shared" si="9"/>
        <v>4.582575694955837E-3</v>
      </c>
      <c r="J27" s="143">
        <f t="shared" si="2"/>
        <v>1.8181818181818181</v>
      </c>
      <c r="K27" s="549"/>
      <c r="L27" s="549"/>
      <c r="M27" s="552"/>
      <c r="N27" s="199">
        <f t="shared" ref="N27:N28" si="23">J27/$M$26</f>
        <v>0.1558441558441559</v>
      </c>
      <c r="O27" s="543"/>
      <c r="P27" s="555"/>
      <c r="Q27" s="201">
        <f t="shared" si="1"/>
        <v>3.6363636363636362</v>
      </c>
      <c r="R27" s="543"/>
      <c r="S27" s="546"/>
      <c r="T27" s="289">
        <f>O26*M26</f>
        <v>1.6262626262626261</v>
      </c>
    </row>
    <row r="28" spans="1:20" ht="16" thickBot="1" x14ac:dyDescent="0.25">
      <c r="A28" s="202" t="s">
        <v>111</v>
      </c>
      <c r="B28" s="203">
        <v>3</v>
      </c>
      <c r="C28" s="204"/>
      <c r="D28" s="205">
        <v>20</v>
      </c>
      <c r="E28" s="206">
        <v>0.04</v>
      </c>
      <c r="F28" s="206">
        <v>4.2000000000000003E-2</v>
      </c>
      <c r="G28" s="206">
        <v>0.04</v>
      </c>
      <c r="H28" s="207">
        <f t="shared" si="3"/>
        <v>4.0666666666666663E-2</v>
      </c>
      <c r="I28" s="207">
        <f t="shared" si="9"/>
        <v>1.1547005383792527E-3</v>
      </c>
      <c r="J28" s="143">
        <f t="shared" si="2"/>
        <v>1.8484848484848484</v>
      </c>
      <c r="K28" s="550"/>
      <c r="L28" s="550"/>
      <c r="M28" s="553"/>
      <c r="N28" s="208">
        <f t="shared" si="23"/>
        <v>0.15844155844155849</v>
      </c>
      <c r="O28" s="544"/>
      <c r="P28" s="556"/>
      <c r="Q28" s="210">
        <f t="shared" si="1"/>
        <v>3.6969696969696968</v>
      </c>
      <c r="R28" s="544"/>
      <c r="S28" s="547"/>
    </row>
  </sheetData>
  <mergeCells count="42">
    <mergeCell ref="S26:S28"/>
    <mergeCell ref="K26:K28"/>
    <mergeCell ref="L26:L28"/>
    <mergeCell ref="M26:M28"/>
    <mergeCell ref="O26:O28"/>
    <mergeCell ref="P26:P28"/>
    <mergeCell ref="R26:R28"/>
    <mergeCell ref="S20:S22"/>
    <mergeCell ref="K23:K25"/>
    <mergeCell ref="L23:L25"/>
    <mergeCell ref="M23:M25"/>
    <mergeCell ref="O23:O25"/>
    <mergeCell ref="P23:P25"/>
    <mergeCell ref="R23:R25"/>
    <mergeCell ref="S23:S25"/>
    <mergeCell ref="K20:K22"/>
    <mergeCell ref="L20:L22"/>
    <mergeCell ref="M20:M22"/>
    <mergeCell ref="O20:O22"/>
    <mergeCell ref="P20:P22"/>
    <mergeCell ref="R20:R22"/>
    <mergeCell ref="Q15:S15"/>
    <mergeCell ref="E16:G16"/>
    <mergeCell ref="K17:K19"/>
    <mergeCell ref="L17:L19"/>
    <mergeCell ref="M17:M19"/>
    <mergeCell ref="O17:O19"/>
    <mergeCell ref="P17:P19"/>
    <mergeCell ref="R17:R19"/>
    <mergeCell ref="S17:S19"/>
    <mergeCell ref="M15:P15"/>
    <mergeCell ref="C8:E8"/>
    <mergeCell ref="C9:E9"/>
    <mergeCell ref="C10:E10"/>
    <mergeCell ref="C11:E11"/>
    <mergeCell ref="C12:E12"/>
    <mergeCell ref="C7:E7"/>
    <mergeCell ref="A2:B2"/>
    <mergeCell ref="A3:B3"/>
    <mergeCell ref="A4:B4"/>
    <mergeCell ref="A5:B5"/>
    <mergeCell ref="A6:B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9"/>
  <sheetViews>
    <sheetView topLeftCell="A12" workbookViewId="0">
      <selection activeCell="H10" sqref="H10"/>
    </sheetView>
  </sheetViews>
  <sheetFormatPr baseColWidth="10" defaultRowHeight="15" x14ac:dyDescent="0.2"/>
  <cols>
    <col min="1" max="1" width="26.6640625" customWidth="1"/>
    <col min="2" max="2" width="14.5" customWidth="1"/>
    <col min="5" max="5" width="12.83203125" customWidth="1"/>
    <col min="8" max="8" width="14.5" customWidth="1"/>
    <col min="9" max="9" width="16.1640625" customWidth="1"/>
    <col min="10" max="10" width="17.5" style="216" bestFit="1" customWidth="1"/>
    <col min="11" max="12" width="17.5" style="216" customWidth="1"/>
    <col min="13" max="13" width="12" customWidth="1"/>
    <col min="14" max="16" width="16.5" customWidth="1"/>
    <col min="17" max="17" width="12.5" customWidth="1"/>
  </cols>
  <sheetData>
    <row r="1" spans="1:19" x14ac:dyDescent="0.2">
      <c r="A1" s="215" t="s">
        <v>112</v>
      </c>
      <c r="B1" s="215"/>
      <c r="C1" s="215"/>
      <c r="D1" s="215"/>
    </row>
    <row r="2" spans="1:19" ht="16" thickBot="1" x14ac:dyDescent="0.25"/>
    <row r="3" spans="1:19" x14ac:dyDescent="0.2">
      <c r="A3" s="487" t="s">
        <v>81</v>
      </c>
      <c r="B3" s="488"/>
      <c r="C3" s="119">
        <v>0.5</v>
      </c>
      <c r="D3" s="12" t="s">
        <v>82</v>
      </c>
      <c r="E3" s="12"/>
      <c r="F3" s="13"/>
    </row>
    <row r="4" spans="1:19" x14ac:dyDescent="0.2">
      <c r="A4" s="489" t="s">
        <v>83</v>
      </c>
      <c r="B4" s="490"/>
      <c r="C4" s="120">
        <v>8.0000000000000002E-3</v>
      </c>
      <c r="D4" s="15" t="s">
        <v>113</v>
      </c>
      <c r="E4" s="15"/>
      <c r="F4" s="16"/>
    </row>
    <row r="5" spans="1:19" x14ac:dyDescent="0.2">
      <c r="A5" s="489"/>
      <c r="B5" s="490"/>
      <c r="C5" s="121"/>
      <c r="D5" s="15"/>
      <c r="E5" s="15"/>
      <c r="F5" s="16"/>
    </row>
    <row r="6" spans="1:19" ht="16" thickBot="1" x14ac:dyDescent="0.25">
      <c r="A6" s="489" t="s">
        <v>86</v>
      </c>
      <c r="B6" s="490"/>
      <c r="C6" s="15" t="s">
        <v>87</v>
      </c>
      <c r="D6" s="15"/>
      <c r="E6" s="15"/>
      <c r="F6" s="16"/>
    </row>
    <row r="7" spans="1:19" ht="19" x14ac:dyDescent="0.25">
      <c r="A7" s="489" t="s">
        <v>88</v>
      </c>
      <c r="B7" s="490"/>
      <c r="C7" s="122" t="s">
        <v>114</v>
      </c>
      <c r="D7" s="15"/>
      <c r="E7" s="15"/>
      <c r="F7" s="16"/>
      <c r="H7" s="217" t="s">
        <v>115</v>
      </c>
      <c r="I7" s="218"/>
      <c r="J7" s="219"/>
      <c r="K7" s="219"/>
      <c r="L7" s="219"/>
      <c r="M7" s="218"/>
      <c r="N7" s="220"/>
      <c r="O7" s="221"/>
      <c r="P7" s="221"/>
    </row>
    <row r="8" spans="1:19" ht="16" thickBot="1" x14ac:dyDescent="0.25">
      <c r="A8" s="20"/>
      <c r="B8" s="15"/>
      <c r="C8" s="486" t="s">
        <v>90</v>
      </c>
      <c r="D8" s="486"/>
      <c r="E8" s="486"/>
      <c r="F8" s="16"/>
      <c r="H8" s="222" t="s">
        <v>116</v>
      </c>
      <c r="I8" s="223"/>
      <c r="J8" s="224"/>
      <c r="K8" s="224"/>
      <c r="L8" s="224"/>
      <c r="M8" s="223"/>
      <c r="N8" s="225"/>
      <c r="O8" s="221"/>
      <c r="P8" s="221"/>
    </row>
    <row r="9" spans="1:19" x14ac:dyDescent="0.2">
      <c r="A9" s="20"/>
      <c r="B9" s="15"/>
      <c r="C9" s="486" t="s">
        <v>91</v>
      </c>
      <c r="D9" s="486"/>
      <c r="E9" s="486"/>
      <c r="F9" s="123">
        <v>1.51</v>
      </c>
    </row>
    <row r="10" spans="1:19" x14ac:dyDescent="0.2">
      <c r="A10" s="20"/>
      <c r="B10" s="15"/>
      <c r="C10" s="486" t="s">
        <v>92</v>
      </c>
      <c r="D10" s="486"/>
      <c r="E10" s="486"/>
      <c r="F10" s="123"/>
    </row>
    <row r="11" spans="1:19" x14ac:dyDescent="0.2">
      <c r="A11" s="20"/>
      <c r="B11" s="15"/>
      <c r="C11" s="486" t="s">
        <v>93</v>
      </c>
      <c r="D11" s="486"/>
      <c r="E11" s="486"/>
      <c r="F11" s="123"/>
    </row>
    <row r="12" spans="1:19" x14ac:dyDescent="0.2">
      <c r="A12" s="20"/>
      <c r="B12" s="15"/>
      <c r="C12" s="486" t="s">
        <v>117</v>
      </c>
      <c r="D12" s="486"/>
      <c r="E12" s="486"/>
      <c r="F12" s="123">
        <v>30</v>
      </c>
    </row>
    <row r="13" spans="1:19" ht="16" thickBot="1" x14ac:dyDescent="0.25">
      <c r="A13" s="124"/>
      <c r="B13" s="23"/>
      <c r="C13" s="497" t="s">
        <v>94</v>
      </c>
      <c r="D13" s="497"/>
      <c r="E13" s="497"/>
      <c r="F13" s="125">
        <v>0.01</v>
      </c>
    </row>
    <row r="15" spans="1:19" x14ac:dyDescent="0.2">
      <c r="I15" s="226"/>
    </row>
    <row r="16" spans="1:19" ht="16" thickBo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4" x14ac:dyDescent="0.3">
      <c r="J17"/>
      <c r="K17"/>
      <c r="L17"/>
      <c r="M17" s="500" t="s">
        <v>96</v>
      </c>
      <c r="N17" s="498"/>
      <c r="O17" s="498"/>
      <c r="P17" s="499"/>
      <c r="Q17" s="500" t="s">
        <v>98</v>
      </c>
      <c r="R17" s="498"/>
      <c r="S17" s="499"/>
    </row>
    <row r="18" spans="1:19" s="227" customFormat="1" ht="16" thickBot="1" x14ac:dyDescent="0.25">
      <c r="A18" s="126" t="s">
        <v>99</v>
      </c>
      <c r="B18" s="127" t="s">
        <v>53</v>
      </c>
      <c r="C18" s="126"/>
      <c r="D18" s="126" t="s">
        <v>100</v>
      </c>
      <c r="E18" s="501" t="s">
        <v>101</v>
      </c>
      <c r="F18" s="502"/>
      <c r="G18" s="503"/>
      <c r="H18" s="126" t="s">
        <v>102</v>
      </c>
      <c r="I18" s="128" t="s">
        <v>103</v>
      </c>
      <c r="J18" s="127" t="s">
        <v>104</v>
      </c>
      <c r="K18" s="127" t="s">
        <v>102</v>
      </c>
      <c r="L18" s="129" t="s">
        <v>105</v>
      </c>
      <c r="M18" s="130" t="s">
        <v>59</v>
      </c>
      <c r="N18" s="131" t="s">
        <v>106</v>
      </c>
      <c r="O18" s="131" t="s">
        <v>102</v>
      </c>
      <c r="P18" s="132" t="s">
        <v>105</v>
      </c>
      <c r="Q18" s="135" t="s">
        <v>98</v>
      </c>
      <c r="R18" s="131" t="s">
        <v>102</v>
      </c>
      <c r="S18" s="136" t="s">
        <v>105</v>
      </c>
    </row>
    <row r="19" spans="1:19" s="227" customFormat="1" x14ac:dyDescent="0.2">
      <c r="A19" s="137" t="s">
        <v>108</v>
      </c>
      <c r="B19" s="138">
        <v>1</v>
      </c>
      <c r="C19" s="139"/>
      <c r="D19" s="228">
        <v>5</v>
      </c>
      <c r="E19" s="141"/>
      <c r="F19" s="141">
        <v>0.68200000000000005</v>
      </c>
      <c r="G19" s="141">
        <v>0.66900000000000004</v>
      </c>
      <c r="H19" s="142">
        <f>AVERAGE(E19:G19)</f>
        <v>0.67549999999999999</v>
      </c>
      <c r="I19" s="142">
        <f>STDEV(E19:G19)</f>
        <v>9.1923881554251269E-3</v>
      </c>
      <c r="J19" s="229">
        <f>(H19*$F$9*5)/($C$4*$F$12*$F$13)</f>
        <v>2125.010416666667</v>
      </c>
      <c r="K19" s="560">
        <f>AVERAGE(J19:J21)</f>
        <v>2520.5989583333339</v>
      </c>
      <c r="L19" s="560">
        <f>STDEV(J19:J21)</f>
        <v>559.44668074439016</v>
      </c>
      <c r="M19" s="505">
        <v>8.5388888888888861</v>
      </c>
      <c r="N19" s="144">
        <f>J19/$M$19</f>
        <v>248.86263825634364</v>
      </c>
      <c r="O19" s="508">
        <f>AVERAGE(N19:N21)</f>
        <v>295.19050910865337</v>
      </c>
      <c r="P19" s="514">
        <f>STDEV(N19:N21)</f>
        <v>65.517503275205641</v>
      </c>
      <c r="Q19" s="230">
        <f>J19/$C$3</f>
        <v>4250.0208333333339</v>
      </c>
      <c r="R19" s="508">
        <f>AVERAGE(Q19:Q21)</f>
        <v>5041.1979166666679</v>
      </c>
      <c r="S19" s="514">
        <f>STDEV(Q19:Q21)</f>
        <v>1118.8933614887803</v>
      </c>
    </row>
    <row r="20" spans="1:19" s="227" customFormat="1" x14ac:dyDescent="0.2">
      <c r="A20" s="137" t="s">
        <v>108</v>
      </c>
      <c r="B20" s="138">
        <v>2</v>
      </c>
      <c r="C20" s="139"/>
      <c r="D20" s="228">
        <v>5</v>
      </c>
      <c r="E20" s="231"/>
      <c r="F20" s="231">
        <v>0.41699999999999998</v>
      </c>
      <c r="G20" s="231">
        <v>0.41899999999999998</v>
      </c>
      <c r="H20" s="232">
        <f>AVERAGE(E20:G20)</f>
        <v>0.41799999999999998</v>
      </c>
      <c r="I20" s="232">
        <f>STDEV(E20:G20)</f>
        <v>1.4142135623730963E-3</v>
      </c>
      <c r="J20" s="233"/>
      <c r="K20" s="560"/>
      <c r="L20" s="560"/>
      <c r="M20" s="506"/>
      <c r="N20" s="144"/>
      <c r="O20" s="508"/>
      <c r="P20" s="514"/>
      <c r="Q20" s="146"/>
      <c r="R20" s="508"/>
      <c r="S20" s="514"/>
    </row>
    <row r="21" spans="1:19" s="227" customFormat="1" x14ac:dyDescent="0.2">
      <c r="A21" s="137" t="s">
        <v>108</v>
      </c>
      <c r="B21" s="138">
        <v>3</v>
      </c>
      <c r="C21" s="139"/>
      <c r="D21" s="228">
        <v>10</v>
      </c>
      <c r="E21" s="141">
        <v>0.44700000000000001</v>
      </c>
      <c r="F21" s="141">
        <v>0.48</v>
      </c>
      <c r="G21" s="141"/>
      <c r="H21" s="142">
        <f>AVERAGE(E21:G21)</f>
        <v>0.46350000000000002</v>
      </c>
      <c r="I21" s="142">
        <f>STDEV(E21:G21)</f>
        <v>2.3334523779156052E-2</v>
      </c>
      <c r="J21" s="234">
        <f>(H21*$F$9*10)/($C$4*$F$12*$F$13)</f>
        <v>2916.1875000000005</v>
      </c>
      <c r="K21" s="560"/>
      <c r="L21" s="560"/>
      <c r="M21" s="507"/>
      <c r="N21" s="144">
        <f t="shared" ref="N21" si="0">J21/$M$19</f>
        <v>341.5183799609631</v>
      </c>
      <c r="O21" s="508"/>
      <c r="P21" s="514"/>
      <c r="Q21" s="235">
        <f t="shared" ref="Q21:Q30" si="1">J21/$C$3</f>
        <v>5832.3750000000009</v>
      </c>
      <c r="R21" s="508"/>
      <c r="S21" s="514"/>
    </row>
    <row r="22" spans="1:19" s="227" customFormat="1" x14ac:dyDescent="0.2">
      <c r="A22" s="148" t="s">
        <v>109</v>
      </c>
      <c r="B22" s="149">
        <v>1</v>
      </c>
      <c r="C22" s="150"/>
      <c r="D22" s="236">
        <v>5</v>
      </c>
      <c r="E22" s="152">
        <v>0.55200000000000005</v>
      </c>
      <c r="F22" s="152">
        <v>0.621</v>
      </c>
      <c r="G22" s="152"/>
      <c r="H22" s="153">
        <f t="shared" ref="H22:H30" si="2">AVERAGE(E22:G22)</f>
        <v>0.58650000000000002</v>
      </c>
      <c r="I22" s="153">
        <f>STDEV(E22:G22)</f>
        <v>4.8790367901871745E-2</v>
      </c>
      <c r="J22" s="237">
        <f>(H22*$F$9*5)/($C$4*$F$12*$F$13)</f>
        <v>1845.03125</v>
      </c>
      <c r="K22" s="562">
        <f>AVERAGE(J22:J24)</f>
        <v>2004.6822916666667</v>
      </c>
      <c r="L22" s="562">
        <f t="shared" ref="L22" si="3">STDEV(J22:J24)</f>
        <v>225.78066837199219</v>
      </c>
      <c r="M22" s="533">
        <v>9.8416666666666632</v>
      </c>
      <c r="N22" s="154">
        <f>J22/$M$22</f>
        <v>187.47142252328541</v>
      </c>
      <c r="O22" s="515">
        <f t="shared" ref="O22" si="4">AVERAGE(N22:N24)</f>
        <v>203.69337425910254</v>
      </c>
      <c r="P22" s="518">
        <f t="shared" ref="P22" si="5">STDEV(N22:N24)</f>
        <v>22.941304152954334</v>
      </c>
      <c r="Q22" s="156">
        <f t="shared" si="1"/>
        <v>3690.0625</v>
      </c>
      <c r="R22" s="515">
        <f t="shared" ref="R22" si="6">AVERAGE(Q22:Q24)</f>
        <v>4009.3645833333335</v>
      </c>
      <c r="S22" s="518">
        <f t="shared" ref="S22" si="7">STDEV(Q22:Q24)</f>
        <v>451.56133674398438</v>
      </c>
    </row>
    <row r="23" spans="1:19" s="227" customFormat="1" x14ac:dyDescent="0.2">
      <c r="A23" s="157" t="s">
        <v>109</v>
      </c>
      <c r="B23" s="158">
        <v>2</v>
      </c>
      <c r="C23" s="159"/>
      <c r="D23" s="238">
        <v>5</v>
      </c>
      <c r="E23" s="161">
        <v>0.67400000000000004</v>
      </c>
      <c r="F23" s="161">
        <v>0.70199999999999996</v>
      </c>
      <c r="G23" s="161"/>
      <c r="H23" s="162">
        <f t="shared" si="2"/>
        <v>0.68799999999999994</v>
      </c>
      <c r="I23" s="162">
        <f t="shared" ref="I23:I30" si="8">STDEV(E23:G23)</f>
        <v>1.9798989873223271E-2</v>
      </c>
      <c r="J23" s="239">
        <f>(H23*$F$9*5)/($C$4*$F$12*$F$13)</f>
        <v>2164.3333333333335</v>
      </c>
      <c r="K23" s="563"/>
      <c r="L23" s="563"/>
      <c r="M23" s="534"/>
      <c r="N23" s="163">
        <f t="shared" ref="N23" si="9">J23/$M$22</f>
        <v>219.91532599491964</v>
      </c>
      <c r="O23" s="516"/>
      <c r="P23" s="519"/>
      <c r="Q23" s="165">
        <f t="shared" si="1"/>
        <v>4328.666666666667</v>
      </c>
      <c r="R23" s="516"/>
      <c r="S23" s="519"/>
    </row>
    <row r="24" spans="1:19" s="227" customFormat="1" x14ac:dyDescent="0.2">
      <c r="A24" s="166" t="s">
        <v>109</v>
      </c>
      <c r="B24" s="167">
        <v>3</v>
      </c>
      <c r="C24" s="168"/>
      <c r="D24" s="240">
        <v>10</v>
      </c>
      <c r="E24" s="241"/>
      <c r="F24" s="241">
        <v>0.41499999999999998</v>
      </c>
      <c r="G24" s="241">
        <v>0.43</v>
      </c>
      <c r="H24" s="242">
        <f t="shared" si="2"/>
        <v>0.42249999999999999</v>
      </c>
      <c r="I24" s="242">
        <f t="shared" si="8"/>
        <v>1.0606601717798222E-2</v>
      </c>
      <c r="J24" s="243"/>
      <c r="K24" s="564"/>
      <c r="L24" s="564"/>
      <c r="M24" s="535"/>
      <c r="N24" s="244"/>
      <c r="O24" s="517"/>
      <c r="P24" s="520"/>
      <c r="Q24" s="173"/>
      <c r="R24" s="517"/>
      <c r="S24" s="520"/>
    </row>
    <row r="25" spans="1:19" s="227" customFormat="1" x14ac:dyDescent="0.2">
      <c r="A25" s="174" t="s">
        <v>110</v>
      </c>
      <c r="B25" s="175">
        <v>1</v>
      </c>
      <c r="C25" s="176"/>
      <c r="D25" s="245">
        <v>5</v>
      </c>
      <c r="E25" s="246">
        <v>0.307</v>
      </c>
      <c r="F25" s="246">
        <v>0.32200000000000001</v>
      </c>
      <c r="G25" s="246">
        <v>0.33200000000000002</v>
      </c>
      <c r="H25" s="247">
        <f t="shared" si="2"/>
        <v>0.32033333333333336</v>
      </c>
      <c r="I25" s="247">
        <f t="shared" si="8"/>
        <v>1.2583057392117928E-2</v>
      </c>
      <c r="J25" s="248"/>
      <c r="K25" s="561">
        <f>AVERAGE(J25:J27)</f>
        <v>1578.6840277777778</v>
      </c>
      <c r="L25" s="561">
        <f t="shared" ref="L25" si="10">STDEV(J25:J27)</f>
        <v>40.781401512182462</v>
      </c>
      <c r="M25" s="522">
        <v>10.111111111111109</v>
      </c>
      <c r="N25" s="183"/>
      <c r="O25" s="525">
        <f t="shared" ref="O25" si="11">AVERAGE(N25:N27)</f>
        <v>156.13358516483521</v>
      </c>
      <c r="P25" s="529">
        <f t="shared" ref="P25" si="12">STDEV(N25:N27)</f>
        <v>4.0333254242817755</v>
      </c>
      <c r="Q25" s="249"/>
      <c r="R25" s="525">
        <f t="shared" ref="R25" si="13">AVERAGE(Q25:Q27)</f>
        <v>3157.3680555555557</v>
      </c>
      <c r="S25" s="529">
        <f t="shared" ref="S25" si="14">STDEV(Q25:Q27)</f>
        <v>81.562803024364925</v>
      </c>
    </row>
    <row r="26" spans="1:19" s="251" customFormat="1" x14ac:dyDescent="0.2">
      <c r="A26" s="174" t="s">
        <v>110</v>
      </c>
      <c r="B26" s="175">
        <v>2</v>
      </c>
      <c r="C26" s="176"/>
      <c r="D26" s="245">
        <v>5</v>
      </c>
      <c r="E26" s="178">
        <v>0.51700000000000002</v>
      </c>
      <c r="F26" s="178">
        <v>0.51100000000000001</v>
      </c>
      <c r="G26" s="178">
        <v>0.505</v>
      </c>
      <c r="H26" s="179">
        <f t="shared" si="2"/>
        <v>0.51100000000000001</v>
      </c>
      <c r="I26" s="179">
        <f t="shared" si="8"/>
        <v>6.0000000000000053E-3</v>
      </c>
      <c r="J26" s="250">
        <f t="shared" ref="J26:J30" si="15">(H26*$F$9*5)/($C$4*$F$12*$F$13)</f>
        <v>1607.5208333333335</v>
      </c>
      <c r="K26" s="561"/>
      <c r="L26" s="561"/>
      <c r="M26" s="523"/>
      <c r="N26" s="183">
        <f t="shared" ref="N26:N27" si="16">J26/$M$25</f>
        <v>158.98557692307696</v>
      </c>
      <c r="O26" s="525"/>
      <c r="P26" s="529"/>
      <c r="Q26" s="182">
        <f t="shared" si="1"/>
        <v>3215.041666666667</v>
      </c>
      <c r="R26" s="525"/>
      <c r="S26" s="529"/>
    </row>
    <row r="27" spans="1:19" s="251" customFormat="1" x14ac:dyDescent="0.2">
      <c r="A27" s="174" t="s">
        <v>110</v>
      </c>
      <c r="B27" s="175">
        <v>3</v>
      </c>
      <c r="C27" s="176"/>
      <c r="D27" s="245">
        <v>5</v>
      </c>
      <c r="E27" s="178">
        <v>0.46899999999999997</v>
      </c>
      <c r="F27" s="178">
        <v>0.52</v>
      </c>
      <c r="G27" s="178">
        <v>0.48899999999999999</v>
      </c>
      <c r="H27" s="179">
        <f t="shared" si="2"/>
        <v>0.49266666666666664</v>
      </c>
      <c r="I27" s="179">
        <f t="shared" si="8"/>
        <v>2.5696951829610737E-2</v>
      </c>
      <c r="J27" s="252">
        <f t="shared" si="15"/>
        <v>1549.8472222222224</v>
      </c>
      <c r="K27" s="561"/>
      <c r="L27" s="561"/>
      <c r="M27" s="524"/>
      <c r="N27" s="183">
        <f t="shared" si="16"/>
        <v>153.28159340659346</v>
      </c>
      <c r="O27" s="525"/>
      <c r="P27" s="529"/>
      <c r="Q27" s="253">
        <f t="shared" si="1"/>
        <v>3099.6944444444448</v>
      </c>
      <c r="R27" s="525"/>
      <c r="S27" s="529"/>
    </row>
    <row r="28" spans="1:19" s="251" customFormat="1" x14ac:dyDescent="0.2">
      <c r="A28" s="184" t="s">
        <v>111</v>
      </c>
      <c r="B28" s="185">
        <v>1</v>
      </c>
      <c r="C28" s="186"/>
      <c r="D28" s="254">
        <v>5</v>
      </c>
      <c r="E28" s="188">
        <v>0.54700000000000004</v>
      </c>
      <c r="F28" s="188">
        <v>0.60099999999999998</v>
      </c>
      <c r="G28" s="188">
        <v>0.58899999999999997</v>
      </c>
      <c r="H28" s="189">
        <f t="shared" si="2"/>
        <v>0.57900000000000007</v>
      </c>
      <c r="I28" s="189">
        <f t="shared" si="8"/>
        <v>2.8354893757515612E-2</v>
      </c>
      <c r="J28" s="255">
        <f t="shared" si="15"/>
        <v>1821.4375000000002</v>
      </c>
      <c r="K28" s="565">
        <f t="shared" ref="K28" si="17">AVERAGE(J28:J30)</f>
        <v>1621.6770833333333</v>
      </c>
      <c r="L28" s="565">
        <f t="shared" ref="L28" si="18">STDEV(J28:J30)</f>
        <v>187.82363822352298</v>
      </c>
      <c r="M28" s="551">
        <v>11.666666666666663</v>
      </c>
      <c r="N28" s="190">
        <f>J28/$M$28</f>
        <v>156.12321428571437</v>
      </c>
      <c r="O28" s="542">
        <f t="shared" ref="O28" si="19">AVERAGE(N28:N30)</f>
        <v>139.00089285714293</v>
      </c>
      <c r="P28" s="545">
        <f t="shared" ref="P28" si="20">STDEV(N28:N30)</f>
        <v>16.099168990587692</v>
      </c>
      <c r="Q28" s="201">
        <f t="shared" si="1"/>
        <v>3642.8750000000005</v>
      </c>
      <c r="R28" s="542">
        <f t="shared" ref="R28" si="21">AVERAGE(Q28:Q30)</f>
        <v>3243.3541666666665</v>
      </c>
      <c r="S28" s="545">
        <f t="shared" ref="S28" si="22">STDEV(Q28:Q30)</f>
        <v>375.64727644704595</v>
      </c>
    </row>
    <row r="29" spans="1:19" s="251" customFormat="1" x14ac:dyDescent="0.2">
      <c r="A29" s="193" t="s">
        <v>111</v>
      </c>
      <c r="B29" s="194">
        <v>2</v>
      </c>
      <c r="C29" s="195"/>
      <c r="D29" s="256">
        <v>5</v>
      </c>
      <c r="E29" s="197"/>
      <c r="F29" s="197">
        <v>0.502</v>
      </c>
      <c r="G29" s="197">
        <v>0.51200000000000001</v>
      </c>
      <c r="H29" s="198">
        <f t="shared" si="2"/>
        <v>0.50700000000000001</v>
      </c>
      <c r="I29" s="198">
        <f t="shared" si="8"/>
        <v>7.0710678118654814E-3</v>
      </c>
      <c r="J29" s="257">
        <f t="shared" si="15"/>
        <v>1594.9375</v>
      </c>
      <c r="K29" s="566"/>
      <c r="L29" s="566"/>
      <c r="M29" s="552"/>
      <c r="N29" s="199">
        <f t="shared" ref="N29:N30" si="23">J29/$M$28</f>
        <v>136.70892857142863</v>
      </c>
      <c r="O29" s="543"/>
      <c r="P29" s="546"/>
      <c r="Q29" s="201">
        <f t="shared" si="1"/>
        <v>3189.875</v>
      </c>
      <c r="R29" s="543"/>
      <c r="S29" s="546"/>
    </row>
    <row r="30" spans="1:19" s="251" customFormat="1" ht="16" thickBot="1" x14ac:dyDescent="0.25">
      <c r="A30" s="202" t="s">
        <v>111</v>
      </c>
      <c r="B30" s="203">
        <v>3</v>
      </c>
      <c r="C30" s="204"/>
      <c r="D30" s="258">
        <v>5</v>
      </c>
      <c r="E30" s="206">
        <v>0.45200000000000001</v>
      </c>
      <c r="F30" s="206">
        <v>0.46899999999999997</v>
      </c>
      <c r="G30" s="206"/>
      <c r="H30" s="207">
        <f t="shared" si="2"/>
        <v>0.46050000000000002</v>
      </c>
      <c r="I30" s="207">
        <f t="shared" si="8"/>
        <v>1.2020815280171279E-2</v>
      </c>
      <c r="J30" s="259">
        <f t="shared" si="15"/>
        <v>1448.6562500000002</v>
      </c>
      <c r="K30" s="567"/>
      <c r="L30" s="567"/>
      <c r="M30" s="553"/>
      <c r="N30" s="208">
        <f t="shared" si="23"/>
        <v>124.17053571428578</v>
      </c>
      <c r="O30" s="544"/>
      <c r="P30" s="547"/>
      <c r="Q30" s="210">
        <f t="shared" si="1"/>
        <v>2897.3125000000005</v>
      </c>
      <c r="R30" s="544"/>
      <c r="S30" s="547"/>
    </row>
    <row r="31" spans="1:19" s="251" customFormat="1" x14ac:dyDescent="0.2">
      <c r="A31" s="260"/>
      <c r="B31" s="260"/>
      <c r="C31" s="261"/>
      <c r="D31" s="261"/>
      <c r="E31" s="261"/>
      <c r="F31" s="261"/>
      <c r="G31" s="261"/>
      <c r="H31" s="262"/>
      <c r="I31" s="263"/>
      <c r="J31" s="262"/>
      <c r="K31" s="264"/>
      <c r="L31" s="264"/>
      <c r="M31" s="265"/>
      <c r="N31" s="266"/>
      <c r="O31" s="264"/>
      <c r="P31" s="264"/>
      <c r="Q31" s="266"/>
      <c r="R31" s="267"/>
      <c r="S31" s="268"/>
    </row>
    <row r="32" spans="1:19" s="251" customFormat="1" x14ac:dyDescent="0.2">
      <c r="A32" s="260"/>
      <c r="B32" s="260"/>
      <c r="C32" s="261"/>
      <c r="D32" s="261"/>
      <c r="E32" s="261"/>
      <c r="F32" s="261"/>
      <c r="G32" s="261"/>
      <c r="H32" s="262"/>
      <c r="I32" s="263"/>
      <c r="J32" s="262"/>
      <c r="K32" s="264"/>
      <c r="L32" s="264"/>
      <c r="M32" s="265"/>
      <c r="N32" s="266"/>
      <c r="O32" s="264"/>
      <c r="P32" s="264"/>
      <c r="Q32" s="266"/>
      <c r="R32" s="267"/>
      <c r="S32" s="268"/>
    </row>
    <row r="33" spans="1:19" s="251" customFormat="1" x14ac:dyDescent="0.2">
      <c r="A33" s="260"/>
      <c r="B33" s="260"/>
      <c r="C33" s="261"/>
      <c r="D33" s="261"/>
      <c r="E33" s="261"/>
      <c r="F33" s="261"/>
      <c r="G33" s="261"/>
      <c r="H33" s="262"/>
      <c r="I33" s="263"/>
      <c r="J33" s="262"/>
      <c r="K33" s="264"/>
      <c r="L33" s="264"/>
      <c r="M33" s="265"/>
      <c r="N33" s="266"/>
      <c r="O33" s="264"/>
      <c r="P33" s="264"/>
      <c r="Q33" s="266"/>
      <c r="R33" s="267"/>
      <c r="S33" s="268"/>
    </row>
    <row r="34" spans="1:19" s="251" customFormat="1" x14ac:dyDescent="0.2">
      <c r="D34" s="265"/>
      <c r="E34" s="265"/>
      <c r="F34" s="265"/>
      <c r="G34" s="265"/>
      <c r="H34" s="265"/>
    </row>
    <row r="35" spans="1:19" s="251" customFormat="1" x14ac:dyDescent="0.2">
      <c r="D35" s="265"/>
      <c r="E35" s="265"/>
      <c r="F35" s="265"/>
      <c r="G35" s="265"/>
      <c r="H35" s="265"/>
    </row>
    <row r="36" spans="1:19" s="251" customFormat="1" x14ac:dyDescent="0.2">
      <c r="D36" s="265"/>
      <c r="E36" s="269"/>
      <c r="F36" s="269"/>
      <c r="G36" s="269"/>
      <c r="H36" s="265"/>
    </row>
    <row r="37" spans="1:19" s="251" customFormat="1" x14ac:dyDescent="0.2">
      <c r="D37" s="265"/>
      <c r="E37" s="269"/>
      <c r="F37" s="269"/>
      <c r="G37" s="269"/>
      <c r="H37" s="265"/>
    </row>
    <row r="38" spans="1:19" s="251" customFormat="1" x14ac:dyDescent="0.2">
      <c r="D38" s="265"/>
      <c r="E38" s="265"/>
      <c r="F38" s="265"/>
      <c r="G38" s="265"/>
      <c r="H38" s="265"/>
    </row>
    <row r="39" spans="1:19" s="251" customFormat="1" x14ac:dyDescent="0.2"/>
    <row r="40" spans="1:19" s="251" customFormat="1" x14ac:dyDescent="0.2"/>
    <row r="41" spans="1:19" s="251" customFormat="1" x14ac:dyDescent="0.2"/>
    <row r="42" spans="1:19" s="216" customFormat="1" x14ac:dyDescent="0.2"/>
    <row r="43" spans="1:19" s="216" customFormat="1" x14ac:dyDescent="0.2"/>
    <row r="44" spans="1:19" s="216" customFormat="1" x14ac:dyDescent="0.2"/>
    <row r="45" spans="1:19" s="216" customFormat="1" x14ac:dyDescent="0.2"/>
    <row r="46" spans="1:19" s="216" customFormat="1" x14ac:dyDescent="0.2"/>
    <row r="47" spans="1:19" s="216" customFormat="1" x14ac:dyDescent="0.2"/>
    <row r="48" spans="1:19" s="216" customFormat="1" x14ac:dyDescent="0.2"/>
    <row r="49" s="216" customFormat="1" x14ac:dyDescent="0.2"/>
  </sheetData>
  <mergeCells count="42">
    <mergeCell ref="S28:S30"/>
    <mergeCell ref="K28:K30"/>
    <mergeCell ref="L28:L30"/>
    <mergeCell ref="M28:M30"/>
    <mergeCell ref="O28:O30"/>
    <mergeCell ref="P28:P30"/>
    <mergeCell ref="R28:R30"/>
    <mergeCell ref="S22:S24"/>
    <mergeCell ref="K25:K27"/>
    <mergeCell ref="L25:L27"/>
    <mergeCell ref="M25:M27"/>
    <mergeCell ref="O25:O27"/>
    <mergeCell ref="P25:P27"/>
    <mergeCell ref="R25:R27"/>
    <mergeCell ref="S25:S27"/>
    <mergeCell ref="K22:K24"/>
    <mergeCell ref="L22:L24"/>
    <mergeCell ref="M22:M24"/>
    <mergeCell ref="O22:O24"/>
    <mergeCell ref="P22:P24"/>
    <mergeCell ref="R22:R24"/>
    <mergeCell ref="Q17:S17"/>
    <mergeCell ref="E18:G18"/>
    <mergeCell ref="K19:K21"/>
    <mergeCell ref="L19:L21"/>
    <mergeCell ref="M19:M21"/>
    <mergeCell ref="O19:O21"/>
    <mergeCell ref="P19:P21"/>
    <mergeCell ref="R19:R21"/>
    <mergeCell ref="S19:S21"/>
    <mergeCell ref="M17:P17"/>
    <mergeCell ref="C9:E9"/>
    <mergeCell ref="C10:E10"/>
    <mergeCell ref="C11:E11"/>
    <mergeCell ref="C12:E12"/>
    <mergeCell ref="C13:E13"/>
    <mergeCell ref="C8:E8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16"/>
  <sheetViews>
    <sheetView topLeftCell="C1" workbookViewId="0">
      <selection activeCell="H4" sqref="H4:H7"/>
    </sheetView>
  </sheetViews>
  <sheetFormatPr baseColWidth="10" defaultRowHeight="15" x14ac:dyDescent="0.2"/>
  <cols>
    <col min="1" max="1" width="16.5" customWidth="1"/>
    <col min="2" max="2" width="14.33203125" customWidth="1"/>
    <col min="3" max="3" width="16.5" customWidth="1"/>
    <col min="4" max="4" width="22.33203125" customWidth="1"/>
    <col min="7" max="7" width="35.33203125" customWidth="1"/>
    <col min="8" max="8" width="11.6640625" customWidth="1"/>
    <col min="9" max="9" width="7.83203125" customWidth="1"/>
    <col min="10" max="10" width="3.1640625" customWidth="1"/>
    <col min="11" max="11" width="6.33203125" customWidth="1"/>
    <col min="12" max="12" width="4" customWidth="1"/>
    <col min="13" max="13" width="13" customWidth="1"/>
    <col min="14" max="14" width="3.1640625" customWidth="1"/>
    <col min="15" max="15" width="6.33203125" customWidth="1"/>
    <col min="16" max="16" width="2.6640625" customWidth="1"/>
    <col min="17" max="17" width="7.83203125" customWidth="1"/>
    <col min="18" max="18" width="6" customWidth="1"/>
    <col min="19" max="19" width="9.5" customWidth="1"/>
    <col min="20" max="20" width="3.1640625" customWidth="1"/>
    <col min="23" max="23" width="3.5" customWidth="1"/>
  </cols>
  <sheetData>
    <row r="2" spans="1:24" ht="16" thickBot="1" x14ac:dyDescent="0.25">
      <c r="A2" s="270" t="s">
        <v>21</v>
      </c>
      <c r="B2" s="270" t="s">
        <v>118</v>
      </c>
      <c r="C2" s="270" t="s">
        <v>119</v>
      </c>
      <c r="D2" s="270" t="s">
        <v>120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4" ht="17" x14ac:dyDescent="0.2">
      <c r="A3" t="s">
        <v>108</v>
      </c>
      <c r="B3">
        <v>0.11090081031525409</v>
      </c>
      <c r="C3">
        <v>0.22091441414798613</v>
      </c>
      <c r="D3">
        <v>248.86263825634364</v>
      </c>
      <c r="I3" s="568" t="s">
        <v>203</v>
      </c>
      <c r="J3" s="568"/>
      <c r="K3" s="568"/>
      <c r="L3" s="568"/>
      <c r="M3" s="568" t="s">
        <v>204</v>
      </c>
      <c r="N3" s="568"/>
      <c r="O3" s="568"/>
      <c r="P3" s="568"/>
      <c r="Q3" s="568" t="s">
        <v>205</v>
      </c>
      <c r="R3" s="568"/>
      <c r="S3" s="568"/>
      <c r="T3" s="568"/>
      <c r="U3" t="s">
        <v>179</v>
      </c>
      <c r="V3" s="343" t="s">
        <v>136</v>
      </c>
      <c r="W3" s="343"/>
      <c r="X3" s="343" t="s">
        <v>137</v>
      </c>
    </row>
    <row r="4" spans="1:24" x14ac:dyDescent="0.2">
      <c r="A4" t="s">
        <v>108</v>
      </c>
      <c r="B4">
        <v>8.8720648252203271E-2</v>
      </c>
      <c r="C4">
        <v>0.19429821967232513</v>
      </c>
      <c r="H4" s="271" t="s">
        <v>199</v>
      </c>
      <c r="I4" s="272">
        <f>AVERAGE(B3:B5)</f>
        <v>8.7241970781333222E-2</v>
      </c>
      <c r="J4" s="273" t="s">
        <v>8</v>
      </c>
      <c r="K4" s="274">
        <f>STDEV(B3:B5)</f>
        <v>2.4431761462498161E-2</v>
      </c>
      <c r="L4" s="275"/>
      <c r="M4" s="276">
        <f>AVERAGE(C3:C5)</f>
        <v>0.19518542615484716</v>
      </c>
      <c r="N4" s="273" t="s">
        <v>8</v>
      </c>
      <c r="O4" s="277">
        <f>STDEV(C3:C5)</f>
        <v>2.5297055827852265E-2</v>
      </c>
      <c r="P4" s="275" t="s">
        <v>121</v>
      </c>
      <c r="Q4" s="278">
        <f>AVERAGE(D3:D5)</f>
        <v>295.19050910865337</v>
      </c>
      <c r="R4" s="273" t="s">
        <v>8</v>
      </c>
      <c r="S4" s="279">
        <f>STDEV(D3:D5)</f>
        <v>65.517503275205641</v>
      </c>
      <c r="T4" s="275" t="s">
        <v>121</v>
      </c>
      <c r="U4">
        <f>I4/M4</f>
        <v>0.44696969696969707</v>
      </c>
      <c r="V4" s="344" t="s">
        <v>178</v>
      </c>
      <c r="W4" s="345" t="s">
        <v>8</v>
      </c>
      <c r="X4" s="343">
        <v>4.6500000000000004</v>
      </c>
    </row>
    <row r="5" spans="1:24" x14ac:dyDescent="0.2">
      <c r="A5" t="s">
        <v>108</v>
      </c>
      <c r="B5">
        <v>6.2104453776542293E-2</v>
      </c>
      <c r="C5">
        <v>0.17034364464423027</v>
      </c>
      <c r="D5">
        <v>341.5183799609631</v>
      </c>
      <c r="H5" s="280" t="s">
        <v>200</v>
      </c>
      <c r="I5" s="281">
        <f>AVERAGE(B6:B8)</f>
        <v>7.0048495112000647E-2</v>
      </c>
      <c r="J5" s="282" t="s">
        <v>8</v>
      </c>
      <c r="K5" s="3">
        <f>STDEV(B6:B8)</f>
        <v>1.6882235547272237E-2</v>
      </c>
      <c r="L5" s="283"/>
      <c r="M5" s="284">
        <f>AVERAGE(C6:C8)</f>
        <v>0.16703871911323231</v>
      </c>
      <c r="N5" s="282" t="s">
        <v>8</v>
      </c>
      <c r="O5" s="285">
        <f>STDEV(C6:C8)</f>
        <v>9.7974921571533403E-3</v>
      </c>
      <c r="P5" s="283" t="s">
        <v>122</v>
      </c>
      <c r="Q5" s="286">
        <f>AVERAGE(D6:D8)</f>
        <v>203.69337425910254</v>
      </c>
      <c r="R5" s="282" t="s">
        <v>8</v>
      </c>
      <c r="S5" s="287">
        <f>STDEV(D6:D8)</f>
        <v>22.941304152954334</v>
      </c>
      <c r="T5" s="283" t="s">
        <v>122</v>
      </c>
      <c r="U5" s="289">
        <f t="shared" ref="U5:U7" si="0">I5/M5</f>
        <v>0.41935483870967744</v>
      </c>
      <c r="V5" s="343">
        <v>192.12</v>
      </c>
      <c r="W5" s="345" t="s">
        <v>8</v>
      </c>
      <c r="X5" s="343">
        <v>50.23</v>
      </c>
    </row>
    <row r="6" spans="1:24" x14ac:dyDescent="0.2">
      <c r="A6" t="s">
        <v>109</v>
      </c>
      <c r="B6">
        <v>8.9292587175737084E-2</v>
      </c>
      <c r="D6">
        <v>187.47142252328541</v>
      </c>
      <c r="H6" s="280" t="s">
        <v>201</v>
      </c>
      <c r="I6" s="281">
        <f>AVERAGE(B9:B11)</f>
        <v>6.7932067932067949E-2</v>
      </c>
      <c r="J6" s="282" t="s">
        <v>8</v>
      </c>
      <c r="K6" s="285">
        <f>STDEV(B9:B11)</f>
        <v>4.9887573315280202E-3</v>
      </c>
      <c r="L6" s="283"/>
      <c r="M6" s="284">
        <f>AVERAGE(C9:C11)</f>
        <v>0.1303696303696304</v>
      </c>
      <c r="N6" s="282" t="s">
        <v>8</v>
      </c>
      <c r="O6" s="285">
        <f>STDEV(C9:C11)</f>
        <v>3.9646623042925953E-3</v>
      </c>
      <c r="P6" s="283" t="s">
        <v>123</v>
      </c>
      <c r="Q6" s="286">
        <f>AVERAGE(D9:D11)</f>
        <v>156.13358516483521</v>
      </c>
      <c r="R6" s="282" t="s">
        <v>8</v>
      </c>
      <c r="S6" s="3">
        <f>STDEV(D9:D11)</f>
        <v>4.0333254242817755</v>
      </c>
      <c r="T6" s="283" t="s">
        <v>123</v>
      </c>
      <c r="U6" s="289">
        <f>I6/M6</f>
        <v>0.52107279693486597</v>
      </c>
      <c r="V6" s="343">
        <v>219.26</v>
      </c>
      <c r="W6" s="345" t="s">
        <v>8</v>
      </c>
      <c r="X6" s="343">
        <v>28.51</v>
      </c>
    </row>
    <row r="7" spans="1:24" x14ac:dyDescent="0.2">
      <c r="A7" t="s">
        <v>109</v>
      </c>
      <c r="B7">
        <v>6.3120621969055532E-2</v>
      </c>
      <c r="C7">
        <v>0.16011084597028719</v>
      </c>
      <c r="D7">
        <v>219.91532599491964</v>
      </c>
      <c r="H7" s="280" t="s">
        <v>202</v>
      </c>
      <c r="I7" s="281">
        <f>AVERAGE(B12:B14)</f>
        <v>6.9696969696969729E-2</v>
      </c>
      <c r="J7" s="282" t="s">
        <v>8</v>
      </c>
      <c r="K7" s="285">
        <f>STDEV(B12:B14)</f>
        <v>4.7864381791116887E-3</v>
      </c>
      <c r="L7" s="283"/>
      <c r="M7" s="284">
        <f>AVERAGE(C12:C14)</f>
        <v>0.13939393939393943</v>
      </c>
      <c r="N7" s="282" t="s">
        <v>8</v>
      </c>
      <c r="O7" s="285">
        <f>STDEV(C12:C14)</f>
        <v>3.0769447002453532E-2</v>
      </c>
      <c r="P7" s="283" t="s">
        <v>122</v>
      </c>
      <c r="Q7" s="286">
        <f>AVERAGE(D12:D14)</f>
        <v>139.00089285714293</v>
      </c>
      <c r="R7" s="282" t="s">
        <v>8</v>
      </c>
      <c r="S7" s="287">
        <f>STDEV(D12:D14)</f>
        <v>16.099168990587692</v>
      </c>
      <c r="T7" s="283" t="s">
        <v>123</v>
      </c>
      <c r="U7" s="289">
        <f t="shared" si="0"/>
        <v>0.50000000000000011</v>
      </c>
      <c r="V7" s="343">
        <v>264.47000000000003</v>
      </c>
      <c r="W7" s="345" t="s">
        <v>8</v>
      </c>
      <c r="X7" s="343">
        <v>17.62</v>
      </c>
    </row>
    <row r="8" spans="1:24" ht="16" thickBot="1" x14ac:dyDescent="0.25">
      <c r="A8" t="s">
        <v>109</v>
      </c>
      <c r="B8">
        <v>5.7732276191209325E-2</v>
      </c>
      <c r="C8">
        <v>0.17396659225617747</v>
      </c>
      <c r="H8" s="288" t="s">
        <v>124</v>
      </c>
      <c r="I8" s="569">
        <v>0.41880000000000001</v>
      </c>
      <c r="J8" s="569"/>
      <c r="K8" s="569"/>
      <c r="L8" s="569"/>
      <c r="M8" s="569">
        <v>3.0800000000000001E-2</v>
      </c>
      <c r="N8" s="569"/>
      <c r="O8" s="569"/>
      <c r="P8" s="569"/>
      <c r="Q8" s="569">
        <v>1.4500000000000001E-2</v>
      </c>
      <c r="R8" s="569"/>
      <c r="S8" s="569"/>
      <c r="T8" s="569"/>
    </row>
    <row r="9" spans="1:24" x14ac:dyDescent="0.2">
      <c r="A9" t="s">
        <v>110</v>
      </c>
      <c r="B9">
        <v>6.3686313686313709E-2</v>
      </c>
      <c r="C9">
        <v>0.1318681318681319</v>
      </c>
    </row>
    <row r="10" spans="1:24" x14ac:dyDescent="0.2">
      <c r="A10" t="s">
        <v>110</v>
      </c>
      <c r="B10">
        <v>6.6683316683316687E-2</v>
      </c>
      <c r="C10">
        <v>0.13336663336663337</v>
      </c>
      <c r="D10">
        <v>158.98557692307696</v>
      </c>
    </row>
    <row r="11" spans="1:24" x14ac:dyDescent="0.2">
      <c r="A11" t="s">
        <v>110</v>
      </c>
      <c r="B11">
        <v>7.3426573426573452E-2</v>
      </c>
      <c r="C11">
        <v>0.12587412587412589</v>
      </c>
      <c r="D11">
        <v>153.28159340659346</v>
      </c>
    </row>
    <row r="12" spans="1:24" x14ac:dyDescent="0.2">
      <c r="A12" t="s">
        <v>111</v>
      </c>
      <c r="B12">
        <v>6.4285714285714307E-2</v>
      </c>
      <c r="C12">
        <v>0.10389610389610396</v>
      </c>
      <c r="D12">
        <v>156.12321428571437</v>
      </c>
    </row>
    <row r="13" spans="1:24" x14ac:dyDescent="0.2">
      <c r="A13" t="s">
        <v>111</v>
      </c>
      <c r="B13">
        <v>7.1428571428571466E-2</v>
      </c>
      <c r="C13">
        <v>0.1558441558441559</v>
      </c>
      <c r="D13">
        <v>136.70892857142863</v>
      </c>
      <c r="R13" t="s">
        <v>135</v>
      </c>
      <c r="S13" s="276">
        <v>295.19050910865337</v>
      </c>
    </row>
    <row r="14" spans="1:24" x14ac:dyDescent="0.2">
      <c r="A14" t="s">
        <v>111</v>
      </c>
      <c r="B14">
        <v>7.3376623376623401E-2</v>
      </c>
      <c r="C14">
        <v>0.15844155844155849</v>
      </c>
      <c r="D14">
        <v>124.17053571428578</v>
      </c>
      <c r="R14" s="327">
        <v>0.01</v>
      </c>
      <c r="S14" s="284">
        <v>203.69337425910254</v>
      </c>
    </row>
    <row r="15" spans="1:24" x14ac:dyDescent="0.2">
      <c r="R15" s="327">
        <v>0.02</v>
      </c>
      <c r="S15" s="284">
        <v>156.13358516483521</v>
      </c>
    </row>
    <row r="16" spans="1:24" x14ac:dyDescent="0.2">
      <c r="R16" s="327">
        <v>0.03</v>
      </c>
      <c r="S16" s="284">
        <v>139.00089285714293</v>
      </c>
    </row>
  </sheetData>
  <mergeCells count="6">
    <mergeCell ref="I3:L3"/>
    <mergeCell ref="M3:P3"/>
    <mergeCell ref="Q3:T3"/>
    <mergeCell ref="I8:L8"/>
    <mergeCell ref="M8:P8"/>
    <mergeCell ref="Q8:T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2"/>
  <sheetViews>
    <sheetView topLeftCell="F1" workbookViewId="0">
      <selection activeCell="I7" sqref="I7"/>
    </sheetView>
  </sheetViews>
  <sheetFormatPr baseColWidth="10" defaultRowHeight="15" x14ac:dyDescent="0.2"/>
  <cols>
    <col min="3" max="3" width="15.83203125" customWidth="1"/>
  </cols>
  <sheetData>
    <row r="1" spans="1:20" x14ac:dyDescent="0.2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0" x14ac:dyDescent="0.2">
      <c r="A3" s="289"/>
      <c r="B3" s="289"/>
      <c r="C3" s="289"/>
      <c r="D3" s="289" t="s">
        <v>186</v>
      </c>
      <c r="E3" s="289"/>
      <c r="F3" s="289"/>
      <c r="G3" s="289"/>
      <c r="H3" s="289" t="s">
        <v>187</v>
      </c>
      <c r="I3" s="289"/>
      <c r="J3" s="289"/>
      <c r="K3" s="289"/>
      <c r="L3" s="289" t="s">
        <v>188</v>
      </c>
      <c r="M3" s="289"/>
      <c r="N3" s="289"/>
      <c r="O3" s="289"/>
      <c r="P3" s="289" t="s">
        <v>179</v>
      </c>
      <c r="Q3" s="289" t="s">
        <v>136</v>
      </c>
      <c r="R3" s="289"/>
      <c r="S3" s="289" t="s">
        <v>137</v>
      </c>
      <c r="T3" s="289"/>
    </row>
    <row r="4" spans="1:20" x14ac:dyDescent="0.2">
      <c r="A4" s="289"/>
      <c r="B4" s="289"/>
      <c r="C4" s="289" t="s">
        <v>206</v>
      </c>
      <c r="D4" s="1">
        <v>8.7241970781333222E-2</v>
      </c>
      <c r="E4" s="1">
        <v>2.4431761462498161E-2</v>
      </c>
      <c r="G4" s="289" t="s">
        <v>183</v>
      </c>
      <c r="H4" s="283">
        <v>0.19518542615484716</v>
      </c>
      <c r="I4" s="283" t="s">
        <v>8</v>
      </c>
      <c r="J4" s="283">
        <v>2.5297055827852265E-2</v>
      </c>
      <c r="K4" s="283" t="s">
        <v>121</v>
      </c>
      <c r="L4" s="336">
        <v>295.19050910865337</v>
      </c>
      <c r="M4" s="283" t="s">
        <v>8</v>
      </c>
      <c r="N4" s="336">
        <v>65.517503275205641</v>
      </c>
      <c r="O4" s="283" t="s">
        <v>121</v>
      </c>
      <c r="P4" s="289">
        <v>0.44696969696969707</v>
      </c>
      <c r="Q4" s="289" t="s">
        <v>178</v>
      </c>
      <c r="R4" s="283" t="s">
        <v>8</v>
      </c>
      <c r="S4" s="289">
        <v>4.6500000000000004</v>
      </c>
      <c r="T4" s="289"/>
    </row>
    <row r="5" spans="1:20" x14ac:dyDescent="0.2">
      <c r="A5" s="289"/>
      <c r="B5" s="289"/>
      <c r="C5" s="289" t="s">
        <v>207</v>
      </c>
      <c r="D5" s="1">
        <v>7.0048495112000647E-2</v>
      </c>
      <c r="E5" s="1">
        <v>1.6882235547272237E-2</v>
      </c>
      <c r="G5" s="289" t="s">
        <v>189</v>
      </c>
      <c r="H5" s="283">
        <v>0.16703871911323231</v>
      </c>
      <c r="I5" s="283" t="s">
        <v>8</v>
      </c>
      <c r="J5" s="283">
        <v>9.7974921571533403E-3</v>
      </c>
      <c r="K5" s="283" t="s">
        <v>122</v>
      </c>
      <c r="L5" s="336">
        <v>203.69337425910254</v>
      </c>
      <c r="M5" s="283" t="s">
        <v>8</v>
      </c>
      <c r="N5" s="336">
        <v>22.941304152954334</v>
      </c>
      <c r="O5" s="283" t="s">
        <v>122</v>
      </c>
      <c r="P5" s="289">
        <v>0.41935483870967744</v>
      </c>
      <c r="Q5" s="289">
        <v>192.12</v>
      </c>
      <c r="R5" s="283" t="s">
        <v>8</v>
      </c>
      <c r="S5" s="289">
        <v>50.23</v>
      </c>
      <c r="T5" s="289"/>
    </row>
    <row r="6" spans="1:20" x14ac:dyDescent="0.2">
      <c r="A6" s="289"/>
      <c r="B6" s="289"/>
      <c r="C6" s="289" t="s">
        <v>208</v>
      </c>
      <c r="D6" s="1">
        <v>6.7932067932067949E-2</v>
      </c>
      <c r="E6" s="283">
        <v>4.9887573315280202E-3</v>
      </c>
      <c r="G6" s="289" t="s">
        <v>190</v>
      </c>
      <c r="H6" s="283">
        <v>0.1303696303696304</v>
      </c>
      <c r="I6" s="283" t="s">
        <v>8</v>
      </c>
      <c r="J6" s="283">
        <v>3.9646623042925953E-3</v>
      </c>
      <c r="K6" s="283" t="s">
        <v>123</v>
      </c>
      <c r="L6" s="336">
        <v>156.13358516483521</v>
      </c>
      <c r="M6" s="283" t="s">
        <v>8</v>
      </c>
      <c r="N6" s="1">
        <v>4.0333254242817755</v>
      </c>
      <c r="O6" s="283" t="s">
        <v>123</v>
      </c>
      <c r="P6" s="289">
        <v>0.52107279693486597</v>
      </c>
      <c r="Q6" s="289">
        <v>219.26</v>
      </c>
      <c r="R6" s="283" t="s">
        <v>8</v>
      </c>
      <c r="S6" s="289">
        <v>28.51</v>
      </c>
      <c r="T6" s="289"/>
    </row>
    <row r="7" spans="1:20" x14ac:dyDescent="0.2">
      <c r="A7" s="289"/>
      <c r="B7" s="289"/>
      <c r="C7" s="289" t="s">
        <v>209</v>
      </c>
      <c r="D7" s="1">
        <v>6.9696969696969729E-2</v>
      </c>
      <c r="E7" s="283">
        <v>4.7864381791116887E-3</v>
      </c>
      <c r="G7" s="289" t="s">
        <v>191</v>
      </c>
      <c r="H7" s="283">
        <v>0.13939393939393943</v>
      </c>
      <c r="I7" s="283" t="s">
        <v>8</v>
      </c>
      <c r="J7" s="283">
        <v>3.0769447002453532E-2</v>
      </c>
      <c r="K7" s="283" t="s">
        <v>122</v>
      </c>
      <c r="L7" s="336">
        <v>139.00089285714293</v>
      </c>
      <c r="M7" s="283" t="s">
        <v>8</v>
      </c>
      <c r="N7" s="336">
        <v>16.099168990587692</v>
      </c>
      <c r="O7" s="283" t="s">
        <v>123</v>
      </c>
      <c r="P7" s="289">
        <v>0.50000000000000011</v>
      </c>
      <c r="Q7" s="289">
        <v>264.47000000000003</v>
      </c>
      <c r="R7" s="283" t="s">
        <v>8</v>
      </c>
      <c r="S7" s="289">
        <v>17.62</v>
      </c>
      <c r="T7" s="289"/>
    </row>
    <row r="8" spans="1:20" x14ac:dyDescent="0.2">
      <c r="A8" s="289"/>
      <c r="B8" s="289"/>
      <c r="C8" s="289" t="s">
        <v>124</v>
      </c>
      <c r="D8" s="289">
        <v>0.41880000000000001</v>
      </c>
      <c r="E8" s="289"/>
      <c r="G8" s="289"/>
      <c r="H8" s="289">
        <v>3.0800000000000001E-2</v>
      </c>
      <c r="I8" s="289"/>
      <c r="J8" s="289"/>
      <c r="K8" s="289"/>
      <c r="L8" s="289">
        <v>1.4500000000000001E-2</v>
      </c>
      <c r="M8" s="289"/>
      <c r="N8" s="289"/>
      <c r="O8" s="289"/>
      <c r="P8" s="289"/>
      <c r="Q8" s="289"/>
      <c r="R8" s="289"/>
      <c r="S8" s="289"/>
      <c r="T8" s="289"/>
    </row>
    <row r="17" spans="15:19" x14ac:dyDescent="0.2">
      <c r="R17" t="s">
        <v>214</v>
      </c>
      <c r="S17" t="s">
        <v>215</v>
      </c>
    </row>
    <row r="18" spans="15:19" x14ac:dyDescent="0.2">
      <c r="O18" s="289" t="s">
        <v>183</v>
      </c>
      <c r="P18" s="336">
        <v>295.19050910865337</v>
      </c>
      <c r="R18" s="289" t="s">
        <v>210</v>
      </c>
      <c r="S18" s="289">
        <v>254.15</v>
      </c>
    </row>
    <row r="19" spans="15:19" x14ac:dyDescent="0.2">
      <c r="O19" s="289" t="s">
        <v>189</v>
      </c>
      <c r="P19" s="336">
        <v>203.69337425910254</v>
      </c>
      <c r="R19" s="289" t="s">
        <v>211</v>
      </c>
      <c r="S19" s="289">
        <v>192.12</v>
      </c>
    </row>
    <row r="20" spans="15:19" x14ac:dyDescent="0.2">
      <c r="O20" s="289" t="s">
        <v>190</v>
      </c>
      <c r="P20" s="336">
        <v>156.13358516483521</v>
      </c>
      <c r="R20" s="289" t="s">
        <v>212</v>
      </c>
      <c r="S20" s="289">
        <v>219.26</v>
      </c>
    </row>
    <row r="21" spans="15:19" x14ac:dyDescent="0.2">
      <c r="O21" s="289" t="s">
        <v>191</v>
      </c>
      <c r="P21" s="336">
        <v>139.00089285714293</v>
      </c>
      <c r="R21" s="289" t="s">
        <v>213</v>
      </c>
      <c r="S21" s="289">
        <v>264.47000000000003</v>
      </c>
    </row>
    <row r="22" spans="15:19" x14ac:dyDescent="0.2">
      <c r="R22" s="289"/>
      <c r="S22" s="28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69"/>
  <sheetViews>
    <sheetView zoomScale="85" zoomScaleNormal="85" zoomScalePageLayoutView="85" workbookViewId="0">
      <selection activeCell="Q39" sqref="Q39"/>
    </sheetView>
  </sheetViews>
  <sheetFormatPr baseColWidth="10" defaultRowHeight="15" x14ac:dyDescent="0.2"/>
  <cols>
    <col min="1" max="242" width="10.83203125" style="289"/>
    <col min="243" max="243" width="12.5" style="289" bestFit="1" customWidth="1"/>
    <col min="244" max="254" width="10.83203125" style="289"/>
    <col min="255" max="255" width="12.5" style="289" bestFit="1" customWidth="1"/>
    <col min="256" max="498" width="10.83203125" style="289"/>
    <col min="499" max="499" width="12.5" style="289" bestFit="1" customWidth="1"/>
    <col min="500" max="510" width="10.83203125" style="289"/>
    <col min="511" max="511" width="12.5" style="289" bestFit="1" customWidth="1"/>
    <col min="512" max="754" width="10.83203125" style="289"/>
    <col min="755" max="755" width="12.5" style="289" bestFit="1" customWidth="1"/>
    <col min="756" max="766" width="10.83203125" style="289"/>
    <col min="767" max="767" width="12.5" style="289" bestFit="1" customWidth="1"/>
    <col min="768" max="1010" width="10.83203125" style="289"/>
    <col min="1011" max="1011" width="12.5" style="289" bestFit="1" customWidth="1"/>
    <col min="1012" max="1022" width="10.83203125" style="289"/>
    <col min="1023" max="1023" width="12.5" style="289" bestFit="1" customWidth="1"/>
    <col min="1024" max="1266" width="10.83203125" style="289"/>
    <col min="1267" max="1267" width="12.5" style="289" bestFit="1" customWidth="1"/>
    <col min="1268" max="1278" width="10.83203125" style="289"/>
    <col min="1279" max="1279" width="12.5" style="289" bestFit="1" customWidth="1"/>
    <col min="1280" max="1522" width="10.83203125" style="289"/>
    <col min="1523" max="1523" width="12.5" style="289" bestFit="1" customWidth="1"/>
    <col min="1524" max="1534" width="10.83203125" style="289"/>
    <col min="1535" max="1535" width="12.5" style="289" bestFit="1" customWidth="1"/>
    <col min="1536" max="1778" width="10.83203125" style="289"/>
    <col min="1779" max="1779" width="12.5" style="289" bestFit="1" customWidth="1"/>
    <col min="1780" max="1790" width="10.83203125" style="289"/>
    <col min="1791" max="1791" width="12.5" style="289" bestFit="1" customWidth="1"/>
    <col min="1792" max="2034" width="10.83203125" style="289"/>
    <col min="2035" max="2035" width="12.5" style="289" bestFit="1" customWidth="1"/>
    <col min="2036" max="2046" width="10.83203125" style="289"/>
    <col min="2047" max="2047" width="12.5" style="289" bestFit="1" customWidth="1"/>
    <col min="2048" max="2290" width="10.83203125" style="289"/>
    <col min="2291" max="2291" width="12.5" style="289" bestFit="1" customWidth="1"/>
    <col min="2292" max="2302" width="10.83203125" style="289"/>
    <col min="2303" max="2303" width="12.5" style="289" bestFit="1" customWidth="1"/>
    <col min="2304" max="2546" width="10.83203125" style="289"/>
    <col min="2547" max="2547" width="12.5" style="289" bestFit="1" customWidth="1"/>
    <col min="2548" max="2558" width="10.83203125" style="289"/>
    <col min="2559" max="2559" width="12.5" style="289" bestFit="1" customWidth="1"/>
    <col min="2560" max="2802" width="10.83203125" style="289"/>
    <col min="2803" max="2803" width="12.5" style="289" bestFit="1" customWidth="1"/>
    <col min="2804" max="2814" width="10.83203125" style="289"/>
    <col min="2815" max="2815" width="12.5" style="289" bestFit="1" customWidth="1"/>
    <col min="2816" max="3058" width="10.83203125" style="289"/>
    <col min="3059" max="3059" width="12.5" style="289" bestFit="1" customWidth="1"/>
    <col min="3060" max="3070" width="10.83203125" style="289"/>
    <col min="3071" max="3071" width="12.5" style="289" bestFit="1" customWidth="1"/>
    <col min="3072" max="3314" width="10.83203125" style="289"/>
    <col min="3315" max="3315" width="12.5" style="289" bestFit="1" customWidth="1"/>
    <col min="3316" max="3326" width="10.83203125" style="289"/>
    <col min="3327" max="3327" width="12.5" style="289" bestFit="1" customWidth="1"/>
    <col min="3328" max="3570" width="10.83203125" style="289"/>
    <col min="3571" max="3571" width="12.5" style="289" bestFit="1" customWidth="1"/>
    <col min="3572" max="3582" width="10.83203125" style="289"/>
    <col min="3583" max="3583" width="12.5" style="289" bestFit="1" customWidth="1"/>
    <col min="3584" max="3826" width="10.83203125" style="289"/>
    <col min="3827" max="3827" width="12.5" style="289" bestFit="1" customWidth="1"/>
    <col min="3828" max="3838" width="10.83203125" style="289"/>
    <col min="3839" max="3839" width="12.5" style="289" bestFit="1" customWidth="1"/>
    <col min="3840" max="4082" width="10.83203125" style="289"/>
    <col min="4083" max="4083" width="12.5" style="289" bestFit="1" customWidth="1"/>
    <col min="4084" max="4094" width="10.83203125" style="289"/>
    <col min="4095" max="4095" width="12.5" style="289" bestFit="1" customWidth="1"/>
    <col min="4096" max="4338" width="10.83203125" style="289"/>
    <col min="4339" max="4339" width="12.5" style="289" bestFit="1" customWidth="1"/>
    <col min="4340" max="4350" width="10.83203125" style="289"/>
    <col min="4351" max="4351" width="12.5" style="289" bestFit="1" customWidth="1"/>
    <col min="4352" max="4594" width="10.83203125" style="289"/>
    <col min="4595" max="4595" width="12.5" style="289" bestFit="1" customWidth="1"/>
    <col min="4596" max="4606" width="10.83203125" style="289"/>
    <col min="4607" max="4607" width="12.5" style="289" bestFit="1" customWidth="1"/>
    <col min="4608" max="4850" width="10.83203125" style="289"/>
    <col min="4851" max="4851" width="12.5" style="289" bestFit="1" customWidth="1"/>
    <col min="4852" max="4862" width="10.83203125" style="289"/>
    <col min="4863" max="4863" width="12.5" style="289" bestFit="1" customWidth="1"/>
    <col min="4864" max="5106" width="10.83203125" style="289"/>
    <col min="5107" max="5107" width="12.5" style="289" bestFit="1" customWidth="1"/>
    <col min="5108" max="5118" width="10.83203125" style="289"/>
    <col min="5119" max="5119" width="12.5" style="289" bestFit="1" customWidth="1"/>
    <col min="5120" max="5362" width="10.83203125" style="289"/>
    <col min="5363" max="5363" width="12.5" style="289" bestFit="1" customWidth="1"/>
    <col min="5364" max="5374" width="10.83203125" style="289"/>
    <col min="5375" max="5375" width="12.5" style="289" bestFit="1" customWidth="1"/>
    <col min="5376" max="5618" width="10.83203125" style="289"/>
    <col min="5619" max="5619" width="12.5" style="289" bestFit="1" customWidth="1"/>
    <col min="5620" max="5630" width="10.83203125" style="289"/>
    <col min="5631" max="5631" width="12.5" style="289" bestFit="1" customWidth="1"/>
    <col min="5632" max="5874" width="10.83203125" style="289"/>
    <col min="5875" max="5875" width="12.5" style="289" bestFit="1" customWidth="1"/>
    <col min="5876" max="5886" width="10.83203125" style="289"/>
    <col min="5887" max="5887" width="12.5" style="289" bestFit="1" customWidth="1"/>
    <col min="5888" max="6130" width="10.83203125" style="289"/>
    <col min="6131" max="6131" width="12.5" style="289" bestFit="1" customWidth="1"/>
    <col min="6132" max="6142" width="10.83203125" style="289"/>
    <col min="6143" max="6143" width="12.5" style="289" bestFit="1" customWidth="1"/>
    <col min="6144" max="6386" width="10.83203125" style="289"/>
    <col min="6387" max="6387" width="12.5" style="289" bestFit="1" customWidth="1"/>
    <col min="6388" max="6398" width="10.83203125" style="289"/>
    <col min="6399" max="6399" width="12.5" style="289" bestFit="1" customWidth="1"/>
    <col min="6400" max="6642" width="10.83203125" style="289"/>
    <col min="6643" max="6643" width="12.5" style="289" bestFit="1" customWidth="1"/>
    <col min="6644" max="6654" width="10.83203125" style="289"/>
    <col min="6655" max="6655" width="12.5" style="289" bestFit="1" customWidth="1"/>
    <col min="6656" max="6898" width="10.83203125" style="289"/>
    <col min="6899" max="6899" width="12.5" style="289" bestFit="1" customWidth="1"/>
    <col min="6900" max="6910" width="10.83203125" style="289"/>
    <col min="6911" max="6911" width="12.5" style="289" bestFit="1" customWidth="1"/>
    <col min="6912" max="7154" width="10.83203125" style="289"/>
    <col min="7155" max="7155" width="12.5" style="289" bestFit="1" customWidth="1"/>
    <col min="7156" max="7166" width="10.83203125" style="289"/>
    <col min="7167" max="7167" width="12.5" style="289" bestFit="1" customWidth="1"/>
    <col min="7168" max="7410" width="10.83203125" style="289"/>
    <col min="7411" max="7411" width="12.5" style="289" bestFit="1" customWidth="1"/>
    <col min="7412" max="7422" width="10.83203125" style="289"/>
    <col min="7423" max="7423" width="12.5" style="289" bestFit="1" customWidth="1"/>
    <col min="7424" max="7666" width="10.83203125" style="289"/>
    <col min="7667" max="7667" width="12.5" style="289" bestFit="1" customWidth="1"/>
    <col min="7668" max="7678" width="10.83203125" style="289"/>
    <col min="7679" max="7679" width="12.5" style="289" bestFit="1" customWidth="1"/>
    <col min="7680" max="7922" width="10.83203125" style="289"/>
    <col min="7923" max="7923" width="12.5" style="289" bestFit="1" customWidth="1"/>
    <col min="7924" max="7934" width="10.83203125" style="289"/>
    <col min="7935" max="7935" width="12.5" style="289" bestFit="1" customWidth="1"/>
    <col min="7936" max="8178" width="10.83203125" style="289"/>
    <col min="8179" max="8179" width="12.5" style="289" bestFit="1" customWidth="1"/>
    <col min="8180" max="8190" width="10.83203125" style="289"/>
    <col min="8191" max="8191" width="12.5" style="289" bestFit="1" customWidth="1"/>
    <col min="8192" max="8434" width="10.83203125" style="289"/>
    <col min="8435" max="8435" width="12.5" style="289" bestFit="1" customWidth="1"/>
    <col min="8436" max="8446" width="10.83203125" style="289"/>
    <col min="8447" max="8447" width="12.5" style="289" bestFit="1" customWidth="1"/>
    <col min="8448" max="8690" width="10.83203125" style="289"/>
    <col min="8691" max="8691" width="12.5" style="289" bestFit="1" customWidth="1"/>
    <col min="8692" max="8702" width="10.83203125" style="289"/>
    <col min="8703" max="8703" width="12.5" style="289" bestFit="1" customWidth="1"/>
    <col min="8704" max="8946" width="10.83203125" style="289"/>
    <col min="8947" max="8947" width="12.5" style="289" bestFit="1" customWidth="1"/>
    <col min="8948" max="8958" width="10.83203125" style="289"/>
    <col min="8959" max="8959" width="12.5" style="289" bestFit="1" customWidth="1"/>
    <col min="8960" max="9202" width="10.83203125" style="289"/>
    <col min="9203" max="9203" width="12.5" style="289" bestFit="1" customWidth="1"/>
    <col min="9204" max="9214" width="10.83203125" style="289"/>
    <col min="9215" max="9215" width="12.5" style="289" bestFit="1" customWidth="1"/>
    <col min="9216" max="9458" width="10.83203125" style="289"/>
    <col min="9459" max="9459" width="12.5" style="289" bestFit="1" customWidth="1"/>
    <col min="9460" max="9470" width="10.83203125" style="289"/>
    <col min="9471" max="9471" width="12.5" style="289" bestFit="1" customWidth="1"/>
    <col min="9472" max="9714" width="10.83203125" style="289"/>
    <col min="9715" max="9715" width="12.5" style="289" bestFit="1" customWidth="1"/>
    <col min="9716" max="9726" width="10.83203125" style="289"/>
    <col min="9727" max="9727" width="12.5" style="289" bestFit="1" customWidth="1"/>
    <col min="9728" max="9970" width="10.83203125" style="289"/>
    <col min="9971" max="9971" width="12.5" style="289" bestFit="1" customWidth="1"/>
    <col min="9972" max="9982" width="10.83203125" style="289"/>
    <col min="9983" max="9983" width="12.5" style="289" bestFit="1" customWidth="1"/>
    <col min="9984" max="10226" width="10.83203125" style="289"/>
    <col min="10227" max="10227" width="12.5" style="289" bestFit="1" customWidth="1"/>
    <col min="10228" max="10238" width="10.83203125" style="289"/>
    <col min="10239" max="10239" width="12.5" style="289" bestFit="1" customWidth="1"/>
    <col min="10240" max="10482" width="10.83203125" style="289"/>
    <col min="10483" max="10483" width="12.5" style="289" bestFit="1" customWidth="1"/>
    <col min="10484" max="10494" width="10.83203125" style="289"/>
    <col min="10495" max="10495" width="12.5" style="289" bestFit="1" customWidth="1"/>
    <col min="10496" max="10738" width="10.83203125" style="289"/>
    <col min="10739" max="10739" width="12.5" style="289" bestFit="1" customWidth="1"/>
    <col min="10740" max="10750" width="10.83203125" style="289"/>
    <col min="10751" max="10751" width="12.5" style="289" bestFit="1" customWidth="1"/>
    <col min="10752" max="10994" width="10.83203125" style="289"/>
    <col min="10995" max="10995" width="12.5" style="289" bestFit="1" customWidth="1"/>
    <col min="10996" max="11006" width="10.83203125" style="289"/>
    <col min="11007" max="11007" width="12.5" style="289" bestFit="1" customWidth="1"/>
    <col min="11008" max="11250" width="10.83203125" style="289"/>
    <col min="11251" max="11251" width="12.5" style="289" bestFit="1" customWidth="1"/>
    <col min="11252" max="11262" width="10.83203125" style="289"/>
    <col min="11263" max="11263" width="12.5" style="289" bestFit="1" customWidth="1"/>
    <col min="11264" max="11506" width="10.83203125" style="289"/>
    <col min="11507" max="11507" width="12.5" style="289" bestFit="1" customWidth="1"/>
    <col min="11508" max="11518" width="10.83203125" style="289"/>
    <col min="11519" max="11519" width="12.5" style="289" bestFit="1" customWidth="1"/>
    <col min="11520" max="11762" width="10.83203125" style="289"/>
    <col min="11763" max="11763" width="12.5" style="289" bestFit="1" customWidth="1"/>
    <col min="11764" max="11774" width="10.83203125" style="289"/>
    <col min="11775" max="11775" width="12.5" style="289" bestFit="1" customWidth="1"/>
    <col min="11776" max="12018" width="10.83203125" style="289"/>
    <col min="12019" max="12019" width="12.5" style="289" bestFit="1" customWidth="1"/>
    <col min="12020" max="12030" width="10.83203125" style="289"/>
    <col min="12031" max="12031" width="12.5" style="289" bestFit="1" customWidth="1"/>
    <col min="12032" max="12274" width="10.83203125" style="289"/>
    <col min="12275" max="12275" width="12.5" style="289" bestFit="1" customWidth="1"/>
    <col min="12276" max="12286" width="10.83203125" style="289"/>
    <col min="12287" max="12287" width="12.5" style="289" bestFit="1" customWidth="1"/>
    <col min="12288" max="12530" width="10.83203125" style="289"/>
    <col min="12531" max="12531" width="12.5" style="289" bestFit="1" customWidth="1"/>
    <col min="12532" max="12542" width="10.83203125" style="289"/>
    <col min="12543" max="12543" width="12.5" style="289" bestFit="1" customWidth="1"/>
    <col min="12544" max="12786" width="10.83203125" style="289"/>
    <col min="12787" max="12787" width="12.5" style="289" bestFit="1" customWidth="1"/>
    <col min="12788" max="12798" width="10.83203125" style="289"/>
    <col min="12799" max="12799" width="12.5" style="289" bestFit="1" customWidth="1"/>
    <col min="12800" max="13042" width="10.83203125" style="289"/>
    <col min="13043" max="13043" width="12.5" style="289" bestFit="1" customWidth="1"/>
    <col min="13044" max="13054" width="10.83203125" style="289"/>
    <col min="13055" max="13055" width="12.5" style="289" bestFit="1" customWidth="1"/>
    <col min="13056" max="13298" width="10.83203125" style="289"/>
    <col min="13299" max="13299" width="12.5" style="289" bestFit="1" customWidth="1"/>
    <col min="13300" max="13310" width="10.83203125" style="289"/>
    <col min="13311" max="13311" width="12.5" style="289" bestFit="1" customWidth="1"/>
    <col min="13312" max="13554" width="10.83203125" style="289"/>
    <col min="13555" max="13555" width="12.5" style="289" bestFit="1" customWidth="1"/>
    <col min="13556" max="13566" width="10.83203125" style="289"/>
    <col min="13567" max="13567" width="12.5" style="289" bestFit="1" customWidth="1"/>
    <col min="13568" max="13810" width="10.83203125" style="289"/>
    <col min="13811" max="13811" width="12.5" style="289" bestFit="1" customWidth="1"/>
    <col min="13812" max="13822" width="10.83203125" style="289"/>
    <col min="13823" max="13823" width="12.5" style="289" bestFit="1" customWidth="1"/>
    <col min="13824" max="14066" width="10.83203125" style="289"/>
    <col min="14067" max="14067" width="12.5" style="289" bestFit="1" customWidth="1"/>
    <col min="14068" max="14078" width="10.83203125" style="289"/>
    <col min="14079" max="14079" width="12.5" style="289" bestFit="1" customWidth="1"/>
    <col min="14080" max="14322" width="10.83203125" style="289"/>
    <col min="14323" max="14323" width="12.5" style="289" bestFit="1" customWidth="1"/>
    <col min="14324" max="14334" width="10.83203125" style="289"/>
    <col min="14335" max="14335" width="12.5" style="289" bestFit="1" customWidth="1"/>
    <col min="14336" max="14578" width="10.83203125" style="289"/>
    <col min="14579" max="14579" width="12.5" style="289" bestFit="1" customWidth="1"/>
    <col min="14580" max="14590" width="10.83203125" style="289"/>
    <col min="14591" max="14591" width="12.5" style="289" bestFit="1" customWidth="1"/>
    <col min="14592" max="14834" width="10.83203125" style="289"/>
    <col min="14835" max="14835" width="12.5" style="289" bestFit="1" customWidth="1"/>
    <col min="14836" max="14846" width="10.83203125" style="289"/>
    <col min="14847" max="14847" width="12.5" style="289" bestFit="1" customWidth="1"/>
    <col min="14848" max="15090" width="10.83203125" style="289"/>
    <col min="15091" max="15091" width="12.5" style="289" bestFit="1" customWidth="1"/>
    <col min="15092" max="15102" width="10.83203125" style="289"/>
    <col min="15103" max="15103" width="12.5" style="289" bestFit="1" customWidth="1"/>
    <col min="15104" max="15346" width="10.83203125" style="289"/>
    <col min="15347" max="15347" width="12.5" style="289" bestFit="1" customWidth="1"/>
    <col min="15348" max="15358" width="10.83203125" style="289"/>
    <col min="15359" max="15359" width="12.5" style="289" bestFit="1" customWidth="1"/>
    <col min="15360" max="15602" width="10.83203125" style="289"/>
    <col min="15603" max="15603" width="12.5" style="289" bestFit="1" customWidth="1"/>
    <col min="15604" max="15614" width="10.83203125" style="289"/>
    <col min="15615" max="15615" width="12.5" style="289" bestFit="1" customWidth="1"/>
    <col min="15616" max="15858" width="10.83203125" style="289"/>
    <col min="15859" max="15859" width="12.5" style="289" bestFit="1" customWidth="1"/>
    <col min="15860" max="15870" width="10.83203125" style="289"/>
    <col min="15871" max="15871" width="12.5" style="289" bestFit="1" customWidth="1"/>
    <col min="15872" max="16114" width="10.83203125" style="289"/>
    <col min="16115" max="16115" width="12.5" style="289" bestFit="1" customWidth="1"/>
    <col min="16116" max="16126" width="10.83203125" style="289"/>
    <col min="16127" max="16127" width="12.5" style="289" bestFit="1" customWidth="1"/>
    <col min="16128" max="16384" width="10.83203125" style="289"/>
  </cols>
  <sheetData>
    <row r="1" spans="1:21" x14ac:dyDescent="0.2">
      <c r="A1" s="313" t="s">
        <v>138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21" s="216" customFormat="1" x14ac:dyDescent="0.2">
      <c r="A2" s="315" t="s">
        <v>139</v>
      </c>
    </row>
    <row r="3" spans="1:21" x14ac:dyDescent="0.2">
      <c r="A3" s="316" t="s">
        <v>140</v>
      </c>
    </row>
    <row r="4" spans="1:21" x14ac:dyDescent="0.2">
      <c r="A4" s="316" t="s">
        <v>141</v>
      </c>
    </row>
    <row r="5" spans="1:21" x14ac:dyDescent="0.2">
      <c r="A5" s="316" t="s">
        <v>142</v>
      </c>
    </row>
    <row r="6" spans="1:21" x14ac:dyDescent="0.2">
      <c r="A6" s="316" t="s">
        <v>143</v>
      </c>
    </row>
    <row r="7" spans="1:21" x14ac:dyDescent="0.2">
      <c r="A7" s="316" t="s">
        <v>144</v>
      </c>
      <c r="N7" s="317" t="s">
        <v>145</v>
      </c>
      <c r="O7" s="317" t="s">
        <v>146</v>
      </c>
      <c r="P7" s="317" t="s">
        <v>147</v>
      </c>
      <c r="Q7" s="317" t="s">
        <v>148</v>
      </c>
      <c r="R7" s="317" t="s">
        <v>149</v>
      </c>
      <c r="S7" s="317" t="s">
        <v>150</v>
      </c>
      <c r="T7" s="317" t="s">
        <v>151</v>
      </c>
      <c r="U7" s="317" t="s">
        <v>152</v>
      </c>
    </row>
    <row r="8" spans="1:21" x14ac:dyDescent="0.2">
      <c r="A8" s="316" t="s">
        <v>153</v>
      </c>
      <c r="N8" s="289">
        <v>0.39100000000000001</v>
      </c>
      <c r="O8" s="289">
        <v>0.39900000000000002</v>
      </c>
      <c r="P8" s="289">
        <v>0.36</v>
      </c>
      <c r="Q8" s="289">
        <v>0.27100000000000002</v>
      </c>
      <c r="R8" s="289">
        <v>0.32100000000000001</v>
      </c>
      <c r="S8" s="289">
        <v>0.36199999999999999</v>
      </c>
      <c r="T8" s="289">
        <v>0.34799999999999998</v>
      </c>
      <c r="U8" s="289">
        <v>0.36899999999999999</v>
      </c>
    </row>
    <row r="9" spans="1:21" x14ac:dyDescent="0.2">
      <c r="A9" s="316" t="s">
        <v>154</v>
      </c>
      <c r="N9" s="289">
        <v>0.377</v>
      </c>
      <c r="O9" s="289">
        <v>0.379</v>
      </c>
      <c r="P9" s="289">
        <v>0.34899999999999998</v>
      </c>
      <c r="Q9" s="289">
        <v>0.26400000000000001</v>
      </c>
      <c r="R9" s="289">
        <v>0.315</v>
      </c>
      <c r="S9" s="289">
        <v>0.36</v>
      </c>
      <c r="T9" s="289">
        <v>0.35099999999999998</v>
      </c>
      <c r="U9" s="289">
        <v>0.373</v>
      </c>
    </row>
    <row r="10" spans="1:21" x14ac:dyDescent="0.2">
      <c r="A10" s="316" t="s">
        <v>155</v>
      </c>
      <c r="N10" s="289">
        <v>0.27100000000000002</v>
      </c>
      <c r="O10" s="289">
        <v>0.36899999999999999</v>
      </c>
      <c r="P10" s="289">
        <v>0.35499999999999998</v>
      </c>
      <c r="Q10" s="289">
        <v>0.27900000000000003</v>
      </c>
      <c r="R10" s="289">
        <v>0.34</v>
      </c>
      <c r="S10" s="289">
        <v>0.28499999999999998</v>
      </c>
      <c r="T10" s="289">
        <v>0.436</v>
      </c>
      <c r="U10" s="289">
        <v>0.374</v>
      </c>
    </row>
    <row r="11" spans="1:21" x14ac:dyDescent="0.2">
      <c r="A11" s="316" t="s">
        <v>156</v>
      </c>
    </row>
    <row r="12" spans="1:21" x14ac:dyDescent="0.2">
      <c r="A12" s="316" t="s">
        <v>157</v>
      </c>
    </row>
    <row r="13" spans="1:21" s="216" customFormat="1" x14ac:dyDescent="0.2"/>
    <row r="14" spans="1:21" x14ac:dyDescent="0.2">
      <c r="A14" s="216" t="s">
        <v>158</v>
      </c>
    </row>
    <row r="15" spans="1:21" x14ac:dyDescent="0.2">
      <c r="C15" s="318" t="s">
        <v>45</v>
      </c>
      <c r="D15" s="318" t="s">
        <v>45</v>
      </c>
      <c r="E15" s="318">
        <v>0.15</v>
      </c>
      <c r="F15" s="318">
        <v>0.15</v>
      </c>
      <c r="G15" s="318">
        <v>0.25</v>
      </c>
      <c r="H15" s="318">
        <v>0.25</v>
      </c>
      <c r="I15" s="318">
        <v>0.5</v>
      </c>
      <c r="J15" s="318">
        <v>0.5</v>
      </c>
      <c r="M15" s="327" t="s">
        <v>45</v>
      </c>
      <c r="N15" s="327" t="s">
        <v>45</v>
      </c>
      <c r="O15" s="327">
        <v>0.15</v>
      </c>
      <c r="P15" s="327">
        <v>0.15</v>
      </c>
      <c r="Q15" s="327">
        <v>0.25</v>
      </c>
      <c r="R15" s="327">
        <v>0.25</v>
      </c>
      <c r="S15" s="327">
        <v>0.5</v>
      </c>
      <c r="T15" s="327">
        <v>0.5</v>
      </c>
    </row>
    <row r="16" spans="1:21" ht="16" x14ac:dyDescent="0.2">
      <c r="C16" s="319" t="s">
        <v>159</v>
      </c>
      <c r="D16" s="319" t="s">
        <v>146</v>
      </c>
      <c r="E16" s="319" t="s">
        <v>147</v>
      </c>
      <c r="F16" s="319" t="s">
        <v>148</v>
      </c>
      <c r="G16" s="319" t="s">
        <v>149</v>
      </c>
      <c r="H16" s="319" t="s">
        <v>160</v>
      </c>
      <c r="I16" s="319" t="s">
        <v>161</v>
      </c>
      <c r="J16" s="319" t="s">
        <v>151</v>
      </c>
      <c r="M16" s="289" t="s">
        <v>159</v>
      </c>
      <c r="N16" s="289" t="s">
        <v>146</v>
      </c>
      <c r="O16" s="289" t="s">
        <v>147</v>
      </c>
      <c r="P16" s="289" t="s">
        <v>148</v>
      </c>
      <c r="Q16" s="289" t="s">
        <v>149</v>
      </c>
      <c r="R16" s="289" t="s">
        <v>160</v>
      </c>
      <c r="S16" s="289" t="s">
        <v>161</v>
      </c>
      <c r="T16" s="289" t="s">
        <v>151</v>
      </c>
    </row>
    <row r="17" spans="2:20" x14ac:dyDescent="0.2">
      <c r="B17" s="316" t="s">
        <v>44</v>
      </c>
      <c r="C17" s="320">
        <v>0.111</v>
      </c>
      <c r="D17" s="320">
        <v>0.108</v>
      </c>
      <c r="E17" s="320">
        <v>0.11899999999999999</v>
      </c>
      <c r="F17" s="320">
        <v>0.10199999999999999</v>
      </c>
      <c r="G17" s="320">
        <v>9.5000000000000001E-2</v>
      </c>
      <c r="H17" s="320">
        <v>8.4000000000000005E-2</v>
      </c>
      <c r="I17" s="320">
        <v>9.0999999999999998E-2</v>
      </c>
      <c r="J17" s="320">
        <v>9.8000000000000004E-2</v>
      </c>
      <c r="L17" s="289" t="s">
        <v>44</v>
      </c>
      <c r="M17" s="283">
        <v>0.111</v>
      </c>
      <c r="N17" s="283">
        <v>0.108</v>
      </c>
      <c r="O17" s="283">
        <v>0.11899999999999999</v>
      </c>
      <c r="P17" s="283">
        <v>0.10199999999999999</v>
      </c>
      <c r="Q17" s="283">
        <v>9.5000000000000001E-2</v>
      </c>
      <c r="R17" s="283">
        <v>8.4000000000000005E-2</v>
      </c>
      <c r="S17" s="283">
        <v>9.0999999999999998E-2</v>
      </c>
      <c r="T17" s="283">
        <v>9.8000000000000004E-2</v>
      </c>
    </row>
    <row r="18" spans="2:20" x14ac:dyDescent="0.2">
      <c r="B18" s="316" t="s">
        <v>162</v>
      </c>
      <c r="C18" s="289">
        <v>0.39100000000000001</v>
      </c>
      <c r="D18" s="289">
        <v>0.39900000000000002</v>
      </c>
      <c r="E18" s="289">
        <v>0.36</v>
      </c>
      <c r="F18" s="289">
        <v>0.27100000000000002</v>
      </c>
      <c r="G18" s="289">
        <v>0.32100000000000001</v>
      </c>
      <c r="H18" s="289">
        <v>0.36199999999999999</v>
      </c>
      <c r="I18" s="289">
        <v>0.34799999999999998</v>
      </c>
      <c r="J18" s="289">
        <v>0.36899999999999999</v>
      </c>
      <c r="L18" s="289" t="s">
        <v>162</v>
      </c>
      <c r="M18" s="289">
        <v>0.39100000000000001</v>
      </c>
      <c r="N18" s="289">
        <v>0.39900000000000002</v>
      </c>
      <c r="O18" s="289">
        <v>0.36</v>
      </c>
      <c r="P18" s="289">
        <v>0.27100000000000002</v>
      </c>
      <c r="Q18" s="289">
        <v>0.32100000000000001</v>
      </c>
      <c r="R18" s="289">
        <v>0.36199999999999999</v>
      </c>
      <c r="S18" s="289">
        <v>0.34799999999999998</v>
      </c>
      <c r="T18" s="289">
        <v>0.36899999999999999</v>
      </c>
    </row>
    <row r="19" spans="2:20" x14ac:dyDescent="0.2">
      <c r="B19" s="316" t="s">
        <v>163</v>
      </c>
      <c r="C19" s="289">
        <v>0.377</v>
      </c>
      <c r="D19" s="289">
        <v>0.379</v>
      </c>
      <c r="E19" s="289">
        <v>0.34899999999999998</v>
      </c>
      <c r="F19" s="289">
        <v>0.26400000000000001</v>
      </c>
      <c r="G19" s="289">
        <v>0.315</v>
      </c>
      <c r="H19" s="289">
        <v>0.36</v>
      </c>
      <c r="I19" s="289">
        <v>0.35099999999999998</v>
      </c>
      <c r="J19" s="289">
        <v>0.373</v>
      </c>
      <c r="L19" s="289" t="s">
        <v>163</v>
      </c>
      <c r="M19" s="289">
        <v>0.377</v>
      </c>
      <c r="N19" s="289">
        <v>0.379</v>
      </c>
      <c r="O19" s="289">
        <v>0.34899999999999998</v>
      </c>
      <c r="P19" s="289">
        <v>0.26400000000000001</v>
      </c>
      <c r="Q19" s="289">
        <v>0.315</v>
      </c>
      <c r="R19" s="289">
        <v>0.36</v>
      </c>
      <c r="S19" s="289">
        <v>0.35099999999999998</v>
      </c>
      <c r="T19" s="289">
        <v>0.373</v>
      </c>
    </row>
    <row r="20" spans="2:20" x14ac:dyDescent="0.2">
      <c r="B20" s="316" t="s">
        <v>164</v>
      </c>
      <c r="C20" s="289">
        <v>0.371</v>
      </c>
      <c r="D20" s="289">
        <v>0.36899999999999999</v>
      </c>
      <c r="E20" s="289">
        <v>0.35499999999999998</v>
      </c>
      <c r="F20" s="289">
        <v>0.27900000000000003</v>
      </c>
      <c r="G20" s="289">
        <v>0.34</v>
      </c>
      <c r="H20" s="289">
        <v>0.28499999999999998</v>
      </c>
      <c r="I20" s="289">
        <v>0.436</v>
      </c>
      <c r="J20" s="289">
        <v>0.374</v>
      </c>
      <c r="L20" s="289" t="s">
        <v>164</v>
      </c>
      <c r="M20" s="289">
        <v>0.371</v>
      </c>
      <c r="N20" s="289">
        <v>0.36899999999999999</v>
      </c>
      <c r="O20" s="289">
        <v>0.35499999999999998</v>
      </c>
      <c r="P20" s="289">
        <v>0.27900000000000003</v>
      </c>
      <c r="Q20" s="289">
        <v>0.34</v>
      </c>
      <c r="R20" s="289">
        <v>0.28499999999999998</v>
      </c>
      <c r="S20" s="289">
        <v>0.436</v>
      </c>
      <c r="T20" s="289">
        <v>0.374</v>
      </c>
    </row>
    <row r="21" spans="2:20" x14ac:dyDescent="0.2">
      <c r="B21" s="316" t="s">
        <v>165</v>
      </c>
      <c r="C21" s="321">
        <f>C18-C17</f>
        <v>0.28000000000000003</v>
      </c>
      <c r="D21" s="321">
        <f>D18-D17</f>
        <v>0.29100000000000004</v>
      </c>
      <c r="E21" s="321">
        <f t="shared" ref="E21:F21" si="0">E18-E17</f>
        <v>0.24099999999999999</v>
      </c>
      <c r="F21" s="321">
        <f t="shared" si="0"/>
        <v>0.16900000000000004</v>
      </c>
      <c r="G21" s="321">
        <f>G18-G17</f>
        <v>0.22600000000000001</v>
      </c>
      <c r="H21" s="321">
        <f t="shared" ref="H21:J21" si="1">H18-H17</f>
        <v>0.27799999999999997</v>
      </c>
      <c r="I21" s="321">
        <f t="shared" si="1"/>
        <v>0.25700000000000001</v>
      </c>
      <c r="J21" s="321">
        <f t="shared" si="1"/>
        <v>0.27100000000000002</v>
      </c>
      <c r="L21" s="289" t="s">
        <v>165</v>
      </c>
      <c r="M21" s="283">
        <v>0.28000000000000003</v>
      </c>
      <c r="N21" s="283">
        <v>0.29100000000000004</v>
      </c>
      <c r="O21" s="283">
        <v>0.24099999999999999</v>
      </c>
      <c r="P21" s="283">
        <v>0.16900000000000004</v>
      </c>
      <c r="Q21" s="283">
        <v>0.22600000000000001</v>
      </c>
      <c r="R21" s="283">
        <v>0.27799999999999997</v>
      </c>
      <c r="S21" s="283">
        <v>0.25700000000000001</v>
      </c>
      <c r="T21" s="283">
        <v>0.27100000000000002</v>
      </c>
    </row>
    <row r="22" spans="2:20" x14ac:dyDescent="0.2">
      <c r="B22" s="316" t="s">
        <v>166</v>
      </c>
      <c r="C22" s="321">
        <f>C19-C17</f>
        <v>0.26600000000000001</v>
      </c>
      <c r="D22" s="321">
        <f>D19-D17</f>
        <v>0.27100000000000002</v>
      </c>
      <c r="E22" s="321">
        <f t="shared" ref="E22:F22" si="2">E19-E17</f>
        <v>0.22999999999999998</v>
      </c>
      <c r="F22" s="321">
        <f t="shared" si="2"/>
        <v>0.16200000000000003</v>
      </c>
      <c r="G22" s="321">
        <f>G19-G17</f>
        <v>0.22</v>
      </c>
      <c r="H22" s="321">
        <f t="shared" ref="H22:J22" si="3">H19-H17</f>
        <v>0.27599999999999997</v>
      </c>
      <c r="I22" s="321">
        <f t="shared" si="3"/>
        <v>0.26</v>
      </c>
      <c r="J22" s="321">
        <f t="shared" si="3"/>
        <v>0.27500000000000002</v>
      </c>
      <c r="L22" s="289" t="s">
        <v>166</v>
      </c>
      <c r="M22" s="283">
        <v>0.26600000000000001</v>
      </c>
      <c r="N22" s="283">
        <v>0.27100000000000002</v>
      </c>
      <c r="O22" s="283">
        <v>0.22999999999999998</v>
      </c>
      <c r="P22" s="283">
        <v>0.16200000000000003</v>
      </c>
      <c r="Q22" s="283">
        <v>0.22</v>
      </c>
      <c r="R22" s="283">
        <v>0.27599999999999997</v>
      </c>
      <c r="S22" s="283">
        <v>0.26</v>
      </c>
      <c r="T22" s="283">
        <v>0.27500000000000002</v>
      </c>
    </row>
    <row r="23" spans="2:20" x14ac:dyDescent="0.2">
      <c r="B23" s="316" t="s">
        <v>167</v>
      </c>
      <c r="C23" s="321">
        <f>C20-C17</f>
        <v>0.26</v>
      </c>
      <c r="D23" s="321">
        <f>D20-D17</f>
        <v>0.26100000000000001</v>
      </c>
      <c r="E23" s="321">
        <f t="shared" ref="E23:F23" si="4">E20-E17</f>
        <v>0.23599999999999999</v>
      </c>
      <c r="F23" s="321">
        <f t="shared" si="4"/>
        <v>0.17700000000000005</v>
      </c>
      <c r="G23" s="321">
        <f>G20-G17</f>
        <v>0.24500000000000002</v>
      </c>
      <c r="H23" s="321">
        <f t="shared" ref="H23:J23" si="5">H20-H17</f>
        <v>0.20099999999999996</v>
      </c>
      <c r="I23" s="321">
        <f t="shared" si="5"/>
        <v>0.34499999999999997</v>
      </c>
      <c r="J23" s="321">
        <f t="shared" si="5"/>
        <v>0.27600000000000002</v>
      </c>
      <c r="L23" s="289" t="s">
        <v>167</v>
      </c>
      <c r="M23" s="283">
        <v>0.26</v>
      </c>
      <c r="N23" s="283">
        <v>0.26100000000000001</v>
      </c>
      <c r="O23" s="283">
        <v>0.23599999999999999</v>
      </c>
      <c r="P23" s="283">
        <v>0.17700000000000005</v>
      </c>
      <c r="Q23" s="283">
        <v>0.24500000000000002</v>
      </c>
      <c r="R23" s="283">
        <v>0.20099999999999996</v>
      </c>
      <c r="S23" s="283">
        <v>0.34499999999999997</v>
      </c>
      <c r="T23" s="283">
        <v>0.27600000000000002</v>
      </c>
    </row>
    <row r="24" spans="2:20" x14ac:dyDescent="0.2">
      <c r="B24" s="322" t="s">
        <v>168</v>
      </c>
      <c r="C24" s="323">
        <f>(C21*0.86)/(0.0228*30*0.01)*10</f>
        <v>352.046783625731</v>
      </c>
      <c r="D24" s="323">
        <f t="shared" ref="D24:J24" si="6">(D21*0.86)/(0.0228*30*0.01)*10</f>
        <v>365.87719298245617</v>
      </c>
      <c r="E24" s="323">
        <f t="shared" si="6"/>
        <v>303.01169590643275</v>
      </c>
      <c r="F24" s="323">
        <f t="shared" si="6"/>
        <v>212.48538011695911</v>
      </c>
      <c r="G24" s="323">
        <f t="shared" si="6"/>
        <v>284.15204678362568</v>
      </c>
      <c r="H24" s="323">
        <f t="shared" si="6"/>
        <v>349.53216374268999</v>
      </c>
      <c r="I24" s="323">
        <f t="shared" si="6"/>
        <v>323.12865497076018</v>
      </c>
      <c r="J24" s="323">
        <f t="shared" si="6"/>
        <v>340.73099415204683</v>
      </c>
      <c r="L24" s="283" t="s">
        <v>168</v>
      </c>
      <c r="M24" s="1">
        <v>352.046783625731</v>
      </c>
      <c r="N24" s="1">
        <v>365.87719298245617</v>
      </c>
      <c r="O24" s="1">
        <v>303.01169590643275</v>
      </c>
      <c r="P24" s="1">
        <v>212.48538011695911</v>
      </c>
      <c r="Q24" s="1">
        <v>284.15204678362568</v>
      </c>
      <c r="R24" s="1">
        <v>349.53216374268999</v>
      </c>
      <c r="S24" s="1">
        <v>323.12865497076018</v>
      </c>
      <c r="T24" s="1">
        <v>340.73099415204683</v>
      </c>
    </row>
    <row r="25" spans="2:20" x14ac:dyDescent="0.2">
      <c r="B25" s="322" t="s">
        <v>169</v>
      </c>
      <c r="C25" s="323">
        <f t="shared" ref="C25:J26" si="7">(C22*0.86)/(0.0228*30*0.01)*10</f>
        <v>334.44444444444446</v>
      </c>
      <c r="D25" s="323">
        <f t="shared" si="7"/>
        <v>340.73099415204683</v>
      </c>
      <c r="E25" s="323">
        <f t="shared" si="7"/>
        <v>289.18128654970752</v>
      </c>
      <c r="F25" s="323">
        <f t="shared" si="7"/>
        <v>203.68421052631584</v>
      </c>
      <c r="G25" s="323">
        <f t="shared" si="7"/>
        <v>276.60818713450288</v>
      </c>
      <c r="H25" s="323">
        <f t="shared" si="7"/>
        <v>347.01754385964904</v>
      </c>
      <c r="I25" s="323">
        <f t="shared" si="7"/>
        <v>326.90058479532161</v>
      </c>
      <c r="J25" s="323">
        <f t="shared" si="7"/>
        <v>345.76023391812868</v>
      </c>
      <c r="L25" s="283" t="s">
        <v>169</v>
      </c>
      <c r="M25" s="1">
        <v>334.44444444444446</v>
      </c>
      <c r="N25" s="1">
        <v>340.73099415204683</v>
      </c>
      <c r="O25" s="1">
        <v>289.18128654970752</v>
      </c>
      <c r="P25" s="1">
        <v>203.68421052631584</v>
      </c>
      <c r="Q25" s="1">
        <v>276.60818713450288</v>
      </c>
      <c r="R25" s="1">
        <v>347.01754385964904</v>
      </c>
      <c r="S25" s="1">
        <v>326.90058479532161</v>
      </c>
      <c r="T25" s="1">
        <v>345.76023391812868</v>
      </c>
    </row>
    <row r="26" spans="2:20" x14ac:dyDescent="0.2">
      <c r="B26" s="322" t="s">
        <v>170</v>
      </c>
      <c r="C26" s="323">
        <f t="shared" si="7"/>
        <v>326.90058479532161</v>
      </c>
      <c r="D26" s="323">
        <f t="shared" si="7"/>
        <v>328.15789473684208</v>
      </c>
      <c r="E26" s="323">
        <f t="shared" si="7"/>
        <v>296.72514619883037</v>
      </c>
      <c r="F26" s="323">
        <f t="shared" si="7"/>
        <v>222.54385964912285</v>
      </c>
      <c r="G26" s="323">
        <f t="shared" si="7"/>
        <v>308.04093567251465</v>
      </c>
      <c r="H26" s="323">
        <f t="shared" si="7"/>
        <v>252.71929824561394</v>
      </c>
      <c r="I26" s="323">
        <f t="shared" si="7"/>
        <v>433.77192982456131</v>
      </c>
      <c r="J26" s="323">
        <f t="shared" si="7"/>
        <v>347.01754385964909</v>
      </c>
      <c r="L26" s="283" t="s">
        <v>170</v>
      </c>
      <c r="M26" s="1">
        <v>326.90058479532161</v>
      </c>
      <c r="N26" s="1">
        <v>328.15789473684208</v>
      </c>
      <c r="O26" s="1">
        <v>296.72514619883037</v>
      </c>
      <c r="P26" s="1">
        <v>222.54385964912285</v>
      </c>
      <c r="Q26" s="1">
        <v>308.04093567251465</v>
      </c>
      <c r="R26" s="1">
        <v>252.71929824561394</v>
      </c>
      <c r="S26" s="1">
        <v>433.77192982456131</v>
      </c>
      <c r="T26" s="1">
        <v>347.01754385964909</v>
      </c>
    </row>
    <row r="27" spans="2:20" x14ac:dyDescent="0.2">
      <c r="B27" s="324" t="s">
        <v>171</v>
      </c>
      <c r="C27" s="325">
        <f>AVERAGE(C24:C26)</f>
        <v>337.79727095516569</v>
      </c>
      <c r="D27" s="325">
        <f t="shared" ref="D27:J27" si="8">AVERAGE(D24:D26)</f>
        <v>344.92202729044834</v>
      </c>
      <c r="E27" s="325">
        <f t="shared" si="8"/>
        <v>296.30604288499018</v>
      </c>
      <c r="F27" s="325">
        <f t="shared" si="8"/>
        <v>212.90448343079925</v>
      </c>
      <c r="G27" s="325">
        <f t="shared" si="8"/>
        <v>289.60038986354772</v>
      </c>
      <c r="H27" s="325">
        <f t="shared" si="8"/>
        <v>316.42300194931767</v>
      </c>
      <c r="I27" s="325">
        <f t="shared" si="8"/>
        <v>361.26705653021435</v>
      </c>
      <c r="J27" s="325">
        <f t="shared" si="8"/>
        <v>344.5029239766082</v>
      </c>
      <c r="L27" s="283" t="s">
        <v>171</v>
      </c>
      <c r="M27" s="1">
        <v>337.79727095516569</v>
      </c>
      <c r="N27" s="1">
        <v>344.92202729044834</v>
      </c>
      <c r="O27" s="1">
        <v>296.30604288499018</v>
      </c>
      <c r="P27" s="1">
        <v>212.90448343079925</v>
      </c>
      <c r="Q27" s="1">
        <v>289.60038986354772</v>
      </c>
      <c r="R27" s="1">
        <v>316.42300194931767</v>
      </c>
      <c r="S27" s="1">
        <v>361.26705653021435</v>
      </c>
      <c r="T27" s="1">
        <v>344.5029239766082</v>
      </c>
    </row>
    <row r="28" spans="2:20" x14ac:dyDescent="0.2">
      <c r="B28" s="324" t="s">
        <v>172</v>
      </c>
      <c r="C28" s="325">
        <f>STDEV(C24:C26)</f>
        <v>12.904027011474634</v>
      </c>
      <c r="D28" s="325">
        <f t="shared" ref="D28:J28" si="9">STDEV(D24:D26)</f>
        <v>19.2057265967935</v>
      </c>
      <c r="E28" s="325">
        <f t="shared" si="9"/>
        <v>6.9247232027281802</v>
      </c>
      <c r="F28" s="325">
        <f t="shared" si="9"/>
        <v>9.4368070314912504</v>
      </c>
      <c r="G28" s="325">
        <f t="shared" si="9"/>
        <v>16.409379997454845</v>
      </c>
      <c r="H28" s="325">
        <f t="shared" si="9"/>
        <v>55.183350998883562</v>
      </c>
      <c r="I28" s="325">
        <f t="shared" si="9"/>
        <v>62.819378795259993</v>
      </c>
      <c r="J28" s="325">
        <f t="shared" si="9"/>
        <v>3.3265294261922871</v>
      </c>
      <c r="L28" s="283" t="s">
        <v>172</v>
      </c>
      <c r="M28" s="1">
        <v>12.904027011474634</v>
      </c>
      <c r="N28" s="1">
        <v>19.2057265967935</v>
      </c>
      <c r="O28" s="1">
        <v>6.9247232027281802</v>
      </c>
      <c r="P28" s="1">
        <v>9.4368070314912504</v>
      </c>
      <c r="Q28" s="1">
        <v>16.409379997454845</v>
      </c>
      <c r="R28" s="1">
        <v>55.183350998883562</v>
      </c>
      <c r="S28" s="1">
        <v>62.819378795259993</v>
      </c>
      <c r="T28" s="1">
        <v>3.3265294261922871</v>
      </c>
    </row>
    <row r="29" spans="2:20" x14ac:dyDescent="0.2">
      <c r="B29" s="322" t="s">
        <v>173</v>
      </c>
      <c r="C29" s="326"/>
      <c r="D29" s="326"/>
      <c r="E29" s="326"/>
      <c r="F29" s="326" t="e">
        <f>F24/[2]Bradford!E41</f>
        <v>#REF!</v>
      </c>
      <c r="G29" s="326" t="e">
        <f>G24/[2]Bradford!F41</f>
        <v>#REF!</v>
      </c>
      <c r="H29" s="326" t="e">
        <f>H24/[2]Bradford!G41</f>
        <v>#REF!</v>
      </c>
      <c r="I29" s="326" t="e">
        <f>I24/[2]Bradford!H41</f>
        <v>#REF!</v>
      </c>
      <c r="J29" s="326" t="e">
        <f>J24/[2]Bradford!I41</f>
        <v>#REF!</v>
      </c>
      <c r="L29" s="283" t="s">
        <v>173</v>
      </c>
      <c r="M29" s="1">
        <v>268.45855250489018</v>
      </c>
      <c r="N29" s="1">
        <v>280.21926007359565</v>
      </c>
      <c r="O29" s="1">
        <v>232.88235143900511</v>
      </c>
      <c r="P29" s="1">
        <v>156.21314494814035</v>
      </c>
      <c r="Q29" s="1">
        <v>195.3545321637427</v>
      </c>
      <c r="R29" s="1">
        <v>264.47833542009221</v>
      </c>
      <c r="S29" s="1">
        <v>247.69443935040852</v>
      </c>
      <c r="T29" s="1">
        <v>249.24628001147235</v>
      </c>
    </row>
    <row r="30" spans="2:20" x14ac:dyDescent="0.2">
      <c r="B30" s="322" t="s">
        <v>174</v>
      </c>
      <c r="C30" s="326" t="e">
        <f>C25/[2]Bradford!B41</f>
        <v>#REF!</v>
      </c>
      <c r="D30" s="326" t="e">
        <f>D25/[2]Bradford!C41</f>
        <v>#REF!</v>
      </c>
      <c r="E30" s="326" t="e">
        <f>E25/[2]Bradford!D41</f>
        <v>#REF!</v>
      </c>
      <c r="F30" s="326" t="e">
        <f>F25/[2]Bradford!E41</f>
        <v>#REF!</v>
      </c>
      <c r="G30" s="326" t="e">
        <f>G25/[2]Bradford!F41</f>
        <v>#REF!</v>
      </c>
      <c r="H30" s="326" t="e">
        <f>H25/[2]Bradford!G41</f>
        <v>#REF!</v>
      </c>
      <c r="I30" s="326" t="e">
        <f>I25/[2]Bradford!H41</f>
        <v>#REF!</v>
      </c>
      <c r="J30" s="326" t="e">
        <f>J25/[2]Bradford!I41</f>
        <v>#REF!</v>
      </c>
      <c r="L30" s="283" t="s">
        <v>174</v>
      </c>
      <c r="M30" s="1">
        <v>255.0356248796457</v>
      </c>
      <c r="N30" s="1">
        <v>260.96020439843448</v>
      </c>
      <c r="O30" s="1">
        <v>222.25286651855254</v>
      </c>
      <c r="P30" s="1">
        <v>149.74277799762567</v>
      </c>
      <c r="Q30" s="1">
        <v>190.16812865497079</v>
      </c>
      <c r="R30" s="1">
        <v>262.57561358253758</v>
      </c>
      <c r="S30" s="1">
        <v>250.58581412881799</v>
      </c>
      <c r="T30" s="1">
        <v>252.92519189356048</v>
      </c>
    </row>
    <row r="31" spans="2:20" x14ac:dyDescent="0.2">
      <c r="B31" s="322" t="s">
        <v>175</v>
      </c>
      <c r="C31" s="326" t="e">
        <f>C26/[2]Bradford!B41</f>
        <v>#REF!</v>
      </c>
      <c r="D31" s="326" t="e">
        <f>D26/[2]Bradford!C41</f>
        <v>#REF!</v>
      </c>
      <c r="E31" s="326" t="e">
        <f>E26/[2]Bradford!D41</f>
        <v>#REF!</v>
      </c>
      <c r="F31" s="326" t="e">
        <f>F26/[2]Bradford!E41</f>
        <v>#REF!</v>
      </c>
      <c r="G31" s="326" t="e">
        <f>G26/[2]Bradford!F41</f>
        <v>#REF!</v>
      </c>
      <c r="H31" s="326" t="e">
        <f>H26/[2]Bradford!G41</f>
        <v>#REF!</v>
      </c>
      <c r="I31" s="326"/>
      <c r="J31" s="326" t="e">
        <f>J26/[2]Bradford!I41</f>
        <v>#REF!</v>
      </c>
      <c r="L31" s="283" t="s">
        <v>175</v>
      </c>
      <c r="M31" s="1">
        <v>249.28294161168373</v>
      </c>
      <c r="N31" s="1">
        <v>251.33067656085382</v>
      </c>
      <c r="O31" s="1">
        <v>228.05076738425393</v>
      </c>
      <c r="P31" s="1">
        <v>163.60785003444286</v>
      </c>
      <c r="Q31" s="1">
        <v>211.77814327485387</v>
      </c>
      <c r="R31" s="1">
        <v>191.22354467423932</v>
      </c>
      <c r="S31" s="1">
        <v>332.50809951708533</v>
      </c>
      <c r="T31" s="1">
        <v>253.84491986408247</v>
      </c>
    </row>
    <row r="32" spans="2:20" x14ac:dyDescent="0.2">
      <c r="B32" s="324" t="s">
        <v>176</v>
      </c>
      <c r="C32" s="325" t="e">
        <f>AVERAGE(C29:C31)</f>
        <v>#REF!</v>
      </c>
      <c r="D32" s="325" t="e">
        <f t="shared" ref="D32:J32" si="10">AVERAGE(D29:D31)</f>
        <v>#REF!</v>
      </c>
      <c r="E32" s="325" t="e">
        <f t="shared" si="10"/>
        <v>#REF!</v>
      </c>
      <c r="F32" s="325" t="e">
        <f t="shared" si="10"/>
        <v>#REF!</v>
      </c>
      <c r="G32" s="325" t="e">
        <f t="shared" si="10"/>
        <v>#REF!</v>
      </c>
      <c r="H32" s="325" t="e">
        <f t="shared" si="10"/>
        <v>#REF!</v>
      </c>
      <c r="I32" s="325" t="e">
        <f t="shared" si="10"/>
        <v>#REF!</v>
      </c>
      <c r="J32" s="325" t="e">
        <f t="shared" si="10"/>
        <v>#REF!</v>
      </c>
      <c r="L32" s="329" t="s">
        <v>176</v>
      </c>
      <c r="M32" s="330">
        <v>257.59237299873985</v>
      </c>
      <c r="N32" s="330">
        <v>264.1700470109613</v>
      </c>
      <c r="O32" s="330">
        <v>227.72866178060386</v>
      </c>
      <c r="P32" s="330">
        <v>156.52125766006964</v>
      </c>
      <c r="Q32" s="330">
        <v>199.1002680311891</v>
      </c>
      <c r="R32" s="330">
        <v>239.42583122562303</v>
      </c>
      <c r="S32" s="330">
        <v>276.92945099877062</v>
      </c>
      <c r="T32" s="330">
        <v>252.00546392303843</v>
      </c>
    </row>
    <row r="33" spans="2:20" x14ac:dyDescent="0.2">
      <c r="B33" s="324" t="s">
        <v>172</v>
      </c>
      <c r="C33" s="325" t="e">
        <f>STDEV(C29:C31)</f>
        <v>#REF!</v>
      </c>
      <c r="D33" s="325" t="e">
        <f t="shared" ref="D33:J33" si="11">STDEV(D29:D31)</f>
        <v>#REF!</v>
      </c>
      <c r="E33" s="325" t="e">
        <f t="shared" si="11"/>
        <v>#REF!</v>
      </c>
      <c r="F33" s="325" t="e">
        <f t="shared" si="11"/>
        <v>#REF!</v>
      </c>
      <c r="G33" s="325" t="e">
        <f t="shared" si="11"/>
        <v>#REF!</v>
      </c>
      <c r="H33" s="325" t="e">
        <f t="shared" si="11"/>
        <v>#REF!</v>
      </c>
      <c r="I33" s="325" t="e">
        <f t="shared" si="11"/>
        <v>#REF!</v>
      </c>
      <c r="J33" s="325" t="e">
        <f t="shared" si="11"/>
        <v>#REF!</v>
      </c>
      <c r="K33" s="1" t="e">
        <f>AVERAGE(I32:J32)</f>
        <v>#REF!</v>
      </c>
      <c r="L33" s="328" t="s">
        <v>172</v>
      </c>
      <c r="M33" s="1">
        <v>9.8401592461851539</v>
      </c>
      <c r="N33" s="1">
        <v>14.709346740799186</v>
      </c>
      <c r="O33" s="1">
        <v>5.3220580073369383</v>
      </c>
      <c r="P33" s="1">
        <v>6.9376693297512997</v>
      </c>
      <c r="Q33" s="1">
        <v>11.281448748250206</v>
      </c>
      <c r="R33" s="1">
        <v>41.755244092018756</v>
      </c>
      <c r="S33" s="1">
        <v>48.154227647934114</v>
      </c>
      <c r="T33" s="1">
        <v>2.4333714838314267</v>
      </c>
    </row>
    <row r="34" spans="2:20" x14ac:dyDescent="0.2">
      <c r="C34" s="1" t="e">
        <f>AVERAGE(C32:D32)</f>
        <v>#REF!</v>
      </c>
      <c r="E34" s="1" t="e">
        <f>AVERAGE(E32:F32)</f>
        <v>#REF!</v>
      </c>
      <c r="G34" s="1" t="e">
        <f>AVERAGE(G32:H32)</f>
        <v>#REF!</v>
      </c>
      <c r="I34" s="1" t="e">
        <f>AVERAGE(I32:J32)</f>
        <v>#REF!</v>
      </c>
    </row>
    <row r="53" spans="1:1" x14ac:dyDescent="0.2">
      <c r="A53" s="216"/>
    </row>
    <row r="54" spans="1:1" x14ac:dyDescent="0.2">
      <c r="A54" s="216"/>
    </row>
    <row r="55" spans="1:1" x14ac:dyDescent="0.2">
      <c r="A55" s="216"/>
    </row>
    <row r="56" spans="1:1" x14ac:dyDescent="0.2">
      <c r="A56" s="216"/>
    </row>
    <row r="57" spans="1:1" x14ac:dyDescent="0.2">
      <c r="A57" s="216"/>
    </row>
    <row r="58" spans="1:1" x14ac:dyDescent="0.2">
      <c r="A58" s="216"/>
    </row>
    <row r="59" spans="1:1" x14ac:dyDescent="0.2">
      <c r="A59" s="216"/>
    </row>
    <row r="60" spans="1:1" x14ac:dyDescent="0.2">
      <c r="A60" s="216"/>
    </row>
    <row r="61" spans="1:1" x14ac:dyDescent="0.2">
      <c r="A61" s="216"/>
    </row>
    <row r="62" spans="1:1" x14ac:dyDescent="0.2">
      <c r="A62" s="216"/>
    </row>
    <row r="63" spans="1:1" x14ac:dyDescent="0.2">
      <c r="A63" s="216"/>
    </row>
    <row r="64" spans="1:1" x14ac:dyDescent="0.2">
      <c r="A64" s="216"/>
    </row>
    <row r="65" spans="1:1" x14ac:dyDescent="0.2">
      <c r="A65" s="216"/>
    </row>
    <row r="66" spans="1:1" x14ac:dyDescent="0.2">
      <c r="A66" s="216"/>
    </row>
    <row r="67" spans="1:1" x14ac:dyDescent="0.2">
      <c r="A67" s="216"/>
    </row>
    <row r="68" spans="1:1" x14ac:dyDescent="0.2">
      <c r="A68" s="216"/>
    </row>
    <row r="69" spans="1:1" x14ac:dyDescent="0.2">
      <c r="A69" s="2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42"/>
  <sheetViews>
    <sheetView tabSelected="1" zoomScale="88" zoomScaleNormal="88" zoomScalePageLayoutView="60" workbookViewId="0">
      <selection activeCell="D24" sqref="D24"/>
    </sheetView>
  </sheetViews>
  <sheetFormatPr baseColWidth="10" defaultColWidth="10.83203125" defaultRowHeight="15" x14ac:dyDescent="0.2"/>
  <cols>
    <col min="1" max="1" width="25.33203125" style="4" customWidth="1"/>
    <col min="2" max="2" width="15" style="4" customWidth="1"/>
    <col min="3" max="3" width="19.33203125" style="4" customWidth="1"/>
    <col min="4" max="4" width="29.5" style="4" customWidth="1"/>
    <col min="5" max="6" width="17.6640625" style="4" customWidth="1"/>
    <col min="7" max="7" width="18.1640625" style="4" customWidth="1"/>
    <col min="8" max="8" width="13" style="4" customWidth="1"/>
    <col min="9" max="9" width="16.83203125" style="4" customWidth="1"/>
    <col min="10" max="10" width="15.83203125" style="4" customWidth="1"/>
    <col min="11" max="11" width="11.6640625" style="4" customWidth="1"/>
    <col min="12" max="12" width="16.83203125" style="4" customWidth="1"/>
    <col min="13" max="13" width="17.1640625" style="4" customWidth="1"/>
    <col min="14" max="14" width="12.5" style="4" customWidth="1"/>
    <col min="15" max="15" width="18.33203125" style="4" customWidth="1"/>
    <col min="16" max="16" width="17.5" style="4" customWidth="1"/>
    <col min="17" max="17" width="10.83203125" style="4"/>
    <col min="18" max="18" width="31.1640625" style="4" customWidth="1"/>
    <col min="19" max="19" width="14.33203125" style="4" customWidth="1"/>
    <col min="20" max="20" width="14.5" style="4" customWidth="1"/>
    <col min="21" max="16384" width="10.83203125" style="4"/>
  </cols>
  <sheetData>
    <row r="1" spans="1:25" x14ac:dyDescent="0.2">
      <c r="A1" s="10"/>
      <c r="B1" s="10"/>
      <c r="C1" s="10"/>
      <c r="D1"/>
      <c r="E1"/>
      <c r="F1" s="289"/>
      <c r="G1"/>
      <c r="H1"/>
      <c r="I1" s="289"/>
      <c r="J1" s="289"/>
      <c r="K1"/>
      <c r="L1" s="289"/>
      <c r="M1" s="289"/>
      <c r="N1"/>
      <c r="O1" s="289"/>
      <c r="P1" s="289"/>
      <c r="Q1"/>
      <c r="R1"/>
      <c r="S1"/>
      <c r="T1"/>
      <c r="U1"/>
    </row>
    <row r="2" spans="1:25" ht="16" thickBot="1" x14ac:dyDescent="0.25">
      <c r="A2" s="10"/>
      <c r="B2" s="10"/>
      <c r="C2" s="10"/>
      <c r="D2"/>
      <c r="E2"/>
      <c r="F2" s="289"/>
      <c r="G2"/>
      <c r="H2"/>
      <c r="I2" s="289"/>
      <c r="J2" s="289"/>
      <c r="K2"/>
      <c r="L2" s="289"/>
      <c r="M2" s="289"/>
      <c r="N2"/>
      <c r="O2" s="289"/>
      <c r="P2" s="289"/>
      <c r="Q2"/>
      <c r="R2" s="427" t="s">
        <v>18</v>
      </c>
      <c r="S2" s="428"/>
      <c r="T2" s="428"/>
      <c r="U2" s="429"/>
    </row>
    <row r="3" spans="1:25" x14ac:dyDescent="0.2">
      <c r="A3" s="10"/>
      <c r="B3" s="10"/>
      <c r="C3" s="10"/>
      <c r="D3"/>
      <c r="E3"/>
      <c r="F3" s="289"/>
      <c r="G3"/>
      <c r="H3"/>
      <c r="I3" s="289"/>
      <c r="J3" s="289"/>
      <c r="K3"/>
      <c r="L3" s="289"/>
      <c r="M3" s="289"/>
      <c r="N3"/>
      <c r="O3" s="289"/>
      <c r="P3" s="289"/>
      <c r="Q3"/>
      <c r="R3" s="11" t="s">
        <v>19</v>
      </c>
      <c r="S3" s="12">
        <v>70</v>
      </c>
      <c r="T3" s="12" t="s">
        <v>20</v>
      </c>
      <c r="U3" s="13"/>
    </row>
    <row r="4" spans="1:25" x14ac:dyDescent="0.2">
      <c r="A4"/>
      <c r="B4"/>
      <c r="C4"/>
      <c r="D4"/>
      <c r="E4" s="433" t="s">
        <v>134</v>
      </c>
      <c r="F4" s="434"/>
      <c r="G4" s="435"/>
      <c r="H4" s="433" t="s">
        <v>24</v>
      </c>
      <c r="I4" s="434"/>
      <c r="J4" s="435"/>
      <c r="K4" s="433" t="s">
        <v>25</v>
      </c>
      <c r="L4" s="434"/>
      <c r="M4" s="435"/>
      <c r="N4" s="436" t="s">
        <v>26</v>
      </c>
      <c r="O4" s="437"/>
      <c r="P4" s="438"/>
      <c r="Q4"/>
      <c r="R4" s="14"/>
      <c r="S4" s="15"/>
      <c r="T4" s="15"/>
      <c r="U4" s="16"/>
    </row>
    <row r="5" spans="1:25" x14ac:dyDescent="0.2">
      <c r="A5" s="291" t="s">
        <v>21</v>
      </c>
      <c r="B5" s="291" t="s">
        <v>130</v>
      </c>
      <c r="C5" s="291" t="s">
        <v>22</v>
      </c>
      <c r="D5" s="291" t="s">
        <v>132</v>
      </c>
      <c r="E5" s="291" t="s">
        <v>23</v>
      </c>
      <c r="F5" s="291" t="s">
        <v>60</v>
      </c>
      <c r="G5" s="291" t="s">
        <v>133</v>
      </c>
      <c r="H5" s="291" t="s">
        <v>24</v>
      </c>
      <c r="I5" s="291" t="s">
        <v>60</v>
      </c>
      <c r="J5" s="291" t="s">
        <v>133</v>
      </c>
      <c r="K5" s="291" t="s">
        <v>25</v>
      </c>
      <c r="L5" s="291" t="s">
        <v>60</v>
      </c>
      <c r="M5" s="291" t="s">
        <v>133</v>
      </c>
      <c r="N5" s="305" t="s">
        <v>26</v>
      </c>
      <c r="O5" s="305" t="s">
        <v>60</v>
      </c>
      <c r="P5" s="305" t="s">
        <v>133</v>
      </c>
      <c r="Q5"/>
      <c r="R5" s="14" t="s">
        <v>27</v>
      </c>
      <c r="S5" s="17">
        <v>490.5</v>
      </c>
      <c r="T5" s="15" t="s">
        <v>28</v>
      </c>
      <c r="U5" s="16"/>
    </row>
    <row r="6" spans="1:25" s="351" customFormat="1" x14ac:dyDescent="0.2">
      <c r="A6" s="347" t="s">
        <v>9</v>
      </c>
      <c r="B6" s="348">
        <v>1</v>
      </c>
      <c r="C6" s="306">
        <v>3.63</v>
      </c>
      <c r="D6" s="306">
        <v>13.13</v>
      </c>
      <c r="E6" s="306">
        <f>(D6-C6)/$S$3</f>
        <v>0.1357142857142857</v>
      </c>
      <c r="F6" s="430">
        <f>AVERAGE(E6:E8)</f>
        <v>0.15157142857142855</v>
      </c>
      <c r="G6" s="430">
        <f>STDEV(E6:E8)</f>
        <v>1.3933515606007602E-2</v>
      </c>
      <c r="H6" s="306">
        <f>((LN(D6)-LN(C6))/$S$3)*100</f>
        <v>1.8366672000542081</v>
      </c>
      <c r="I6" s="430">
        <f>AVERAGE(H6:H8)</f>
        <v>1.9491909740920306</v>
      </c>
      <c r="J6" s="430">
        <f>STDEV(H6:H8)</f>
        <v>0.10335429880686711</v>
      </c>
      <c r="K6" s="306">
        <f>$S$8/(D6-C6)</f>
        <v>5.2368421052631575</v>
      </c>
      <c r="L6" s="430">
        <f>AVERAGE(K6:K8)</f>
        <v>4.7168555767176104</v>
      </c>
      <c r="M6" s="430">
        <f>STDEV(K6:K8)</f>
        <v>0.45511282710405304</v>
      </c>
      <c r="N6" s="306">
        <f>(D6-C6)/$S$27</f>
        <v>0.59909445057278488</v>
      </c>
      <c r="O6" s="439">
        <f>AVERAGE(N6:N8)</f>
        <v>0.66909390742918384</v>
      </c>
      <c r="P6" s="441">
        <f>STDEV(N6:N8)</f>
        <v>6.1507834879683233E-2</v>
      </c>
      <c r="Q6" s="349"/>
      <c r="R6" s="310" t="s">
        <v>29</v>
      </c>
      <c r="S6" s="312">
        <f>170*10</f>
        <v>1700</v>
      </c>
      <c r="T6" s="311" t="s">
        <v>30</v>
      </c>
      <c r="U6" s="350"/>
    </row>
    <row r="7" spans="1:25" s="351" customFormat="1" x14ac:dyDescent="0.2">
      <c r="A7" s="352" t="s">
        <v>9</v>
      </c>
      <c r="B7" s="351">
        <v>2</v>
      </c>
      <c r="C7" s="307">
        <v>3.47</v>
      </c>
      <c r="D7" s="307">
        <v>14.47</v>
      </c>
      <c r="E7" s="307">
        <f t="shared" ref="E7:E23" si="0">(D7-C7)/$S$3</f>
        <v>0.15714285714285714</v>
      </c>
      <c r="F7" s="431"/>
      <c r="G7" s="431"/>
      <c r="H7" s="307">
        <f t="shared" ref="H7:H23" si="1">((LN(D7)-LN(C7))/$S$3)*100</f>
        <v>2.0398899238351782</v>
      </c>
      <c r="I7" s="431"/>
      <c r="J7" s="431"/>
      <c r="K7" s="307">
        <f>$S$8/(D7-C7)</f>
        <v>4.5227272727272725</v>
      </c>
      <c r="L7" s="431"/>
      <c r="M7" s="431"/>
      <c r="N7" s="307">
        <f>(D7-C7)/$S$27</f>
        <v>0.69368831118954033</v>
      </c>
      <c r="O7" s="440"/>
      <c r="P7" s="442"/>
      <c r="Q7" s="349"/>
      <c r="R7" s="310" t="s">
        <v>31</v>
      </c>
      <c r="S7" s="311"/>
      <c r="T7" s="311" t="s">
        <v>129</v>
      </c>
      <c r="U7" s="350"/>
    </row>
    <row r="8" spans="1:25" s="351" customFormat="1" x14ac:dyDescent="0.2">
      <c r="A8" s="352" t="s">
        <v>9</v>
      </c>
      <c r="B8" s="351">
        <v>3</v>
      </c>
      <c r="C8" s="307">
        <v>3.81</v>
      </c>
      <c r="D8" s="307">
        <v>15.14</v>
      </c>
      <c r="E8" s="307">
        <f t="shared" si="0"/>
        <v>0.16185714285714287</v>
      </c>
      <c r="F8" s="431"/>
      <c r="G8" s="431"/>
      <c r="H8" s="307">
        <f t="shared" si="1"/>
        <v>1.9710157983867049</v>
      </c>
      <c r="I8" s="431"/>
      <c r="J8" s="431"/>
      <c r="K8" s="307">
        <f>$S$8/(D8-C8)</f>
        <v>4.3909973521624011</v>
      </c>
      <c r="L8" s="431"/>
      <c r="M8" s="431"/>
      <c r="N8" s="307">
        <f>(D8-C8)/$S$27</f>
        <v>0.71449896052522655</v>
      </c>
      <c r="O8" s="440"/>
      <c r="P8" s="442"/>
      <c r="Q8" s="349"/>
      <c r="R8" s="310" t="s">
        <v>32</v>
      </c>
      <c r="S8" s="312">
        <v>49.75</v>
      </c>
      <c r="T8" s="311"/>
      <c r="U8" s="350"/>
    </row>
    <row r="9" spans="1:25" x14ac:dyDescent="0.2">
      <c r="A9" s="292"/>
      <c r="C9" s="5"/>
      <c r="D9" s="5"/>
      <c r="E9" s="5"/>
      <c r="F9" s="431"/>
      <c r="G9" s="431"/>
      <c r="H9" s="5"/>
      <c r="I9" s="431"/>
      <c r="J9" s="431"/>
      <c r="K9" s="5"/>
      <c r="L9" s="431"/>
      <c r="M9" s="431"/>
      <c r="N9" s="353"/>
      <c r="O9" s="440"/>
      <c r="P9" s="442"/>
      <c r="Q9" s="19"/>
      <c r="R9" s="310" t="s">
        <v>33</v>
      </c>
      <c r="S9" s="312">
        <v>49.75</v>
      </c>
      <c r="T9" s="15"/>
      <c r="U9" s="16"/>
    </row>
    <row r="10" spans="1:25" x14ac:dyDescent="0.2">
      <c r="A10" s="292"/>
      <c r="C10" s="5"/>
      <c r="D10" s="5"/>
      <c r="E10" s="5"/>
      <c r="F10" s="431"/>
      <c r="G10" s="431"/>
      <c r="H10" s="5"/>
      <c r="I10" s="431"/>
      <c r="J10" s="431"/>
      <c r="K10" s="5"/>
      <c r="L10" s="431"/>
      <c r="M10" s="431"/>
      <c r="N10" s="353"/>
      <c r="O10" s="440"/>
      <c r="P10" s="442"/>
      <c r="Q10" s="19"/>
      <c r="R10" s="310" t="s">
        <v>34</v>
      </c>
      <c r="S10" s="312">
        <v>49.75</v>
      </c>
      <c r="T10" s="15"/>
      <c r="U10" s="16"/>
    </row>
    <row r="11" spans="1:25" s="351" customFormat="1" x14ac:dyDescent="0.2">
      <c r="A11" s="347" t="s">
        <v>10</v>
      </c>
      <c r="B11" s="348">
        <v>1</v>
      </c>
      <c r="C11" s="306">
        <v>3.26</v>
      </c>
      <c r="D11" s="306">
        <v>13.9</v>
      </c>
      <c r="E11" s="306">
        <f t="shared" si="0"/>
        <v>0.152</v>
      </c>
      <c r="F11" s="430">
        <f>AVERAGE(E11:E13)</f>
        <v>0.16142857142857139</v>
      </c>
      <c r="G11" s="430">
        <f>STDEV(E11:E13)</f>
        <v>2.1074697083063025E-2</v>
      </c>
      <c r="H11" s="306">
        <f t="shared" si="1"/>
        <v>2.0716594925114711</v>
      </c>
      <c r="I11" s="430">
        <f>AVERAGE(H11:H13)</f>
        <v>2.13275901350065</v>
      </c>
      <c r="J11" s="430">
        <f>STDEV(H11:H13)</f>
        <v>0.18938647174170092</v>
      </c>
      <c r="K11" s="306">
        <f>$S$9/(D11-C11)</f>
        <v>4.6757518796992477</v>
      </c>
      <c r="L11" s="430">
        <f>AVERAGE(K11:K13)</f>
        <v>4.449942478761411</v>
      </c>
      <c r="M11" s="430">
        <f>STDEV(K11:K13)</f>
        <v>0.54356457930337065</v>
      </c>
      <c r="N11" s="306" t="e">
        <f>(D11-C11)/S$28</f>
        <v>#DIV/0!</v>
      </c>
      <c r="O11" s="439" t="e">
        <f>AVERAGE(N11:N13)</f>
        <v>#DIV/0!</v>
      </c>
      <c r="P11" s="441" t="e">
        <f>STDEV(N11:N13)</f>
        <v>#DIV/0!</v>
      </c>
      <c r="Q11" s="349"/>
      <c r="R11" s="310" t="s">
        <v>35</v>
      </c>
      <c r="S11" s="312">
        <v>49.75</v>
      </c>
      <c r="T11" s="311"/>
      <c r="U11" s="350"/>
    </row>
    <row r="12" spans="1:25" s="351" customFormat="1" x14ac:dyDescent="0.2">
      <c r="A12" s="352" t="s">
        <v>10</v>
      </c>
      <c r="B12" s="351">
        <v>2</v>
      </c>
      <c r="C12" s="307">
        <v>3.12</v>
      </c>
      <c r="D12" s="307">
        <v>16.11</v>
      </c>
      <c r="E12" s="307">
        <f t="shared" si="0"/>
        <v>0.18557142857142855</v>
      </c>
      <c r="F12" s="431"/>
      <c r="G12" s="431"/>
      <c r="H12" s="306">
        <f t="shared" si="1"/>
        <v>2.3451531362392743</v>
      </c>
      <c r="I12" s="431"/>
      <c r="J12" s="431"/>
      <c r="K12" s="306">
        <f>$S$9/(D12-C12)</f>
        <v>3.8298691301000773</v>
      </c>
      <c r="L12" s="431"/>
      <c r="M12" s="431"/>
      <c r="N12" s="306" t="e">
        <f>(D12-C12)/S$28</f>
        <v>#DIV/0!</v>
      </c>
      <c r="O12" s="440"/>
      <c r="P12" s="442"/>
      <c r="Q12" s="349"/>
      <c r="R12" s="354"/>
      <c r="S12" s="311"/>
      <c r="T12" s="311"/>
      <c r="U12" s="350"/>
      <c r="Y12" s="351" t="s">
        <v>11</v>
      </c>
    </row>
    <row r="13" spans="1:25" s="351" customFormat="1" x14ac:dyDescent="0.2">
      <c r="A13" s="352" t="s">
        <v>10</v>
      </c>
      <c r="B13" s="351">
        <v>3</v>
      </c>
      <c r="C13" s="307">
        <v>3.42</v>
      </c>
      <c r="D13" s="307">
        <v>13.69</v>
      </c>
      <c r="E13" s="307">
        <f t="shared" si="0"/>
        <v>0.14671428571428571</v>
      </c>
      <c r="F13" s="431"/>
      <c r="G13" s="431"/>
      <c r="H13" s="307">
        <f t="shared" si="1"/>
        <v>1.9814644117512048</v>
      </c>
      <c r="I13" s="431"/>
      <c r="J13" s="431"/>
      <c r="K13" s="307">
        <f>$S$9/(D13-C13)</f>
        <v>4.8442064264849076</v>
      </c>
      <c r="L13" s="431"/>
      <c r="M13" s="431"/>
      <c r="N13" s="307" t="e">
        <f>(D13-C13)/S$28</f>
        <v>#DIV/0!</v>
      </c>
      <c r="O13" s="440"/>
      <c r="P13" s="442"/>
      <c r="Q13" s="349"/>
      <c r="R13" s="354"/>
      <c r="S13" s="311"/>
      <c r="T13" s="311"/>
      <c r="U13" s="350"/>
    </row>
    <row r="14" spans="1:25" x14ac:dyDescent="0.2">
      <c r="A14" s="292"/>
      <c r="C14" s="5"/>
      <c r="D14" s="5"/>
      <c r="E14" s="5"/>
      <c r="F14" s="431"/>
      <c r="G14" s="431"/>
      <c r="H14" s="5"/>
      <c r="I14" s="431"/>
      <c r="J14" s="431"/>
      <c r="K14" s="5"/>
      <c r="L14" s="431"/>
      <c r="M14" s="431"/>
      <c r="N14" s="353"/>
      <c r="O14" s="440"/>
      <c r="P14" s="442"/>
      <c r="Q14" s="19"/>
      <c r="R14" s="14" t="s">
        <v>36</v>
      </c>
      <c r="S14" s="17"/>
      <c r="T14" s="15"/>
      <c r="U14" s="16"/>
    </row>
    <row r="15" spans="1:25" x14ac:dyDescent="0.2">
      <c r="A15" s="292"/>
      <c r="C15" s="5"/>
      <c r="D15" s="5"/>
      <c r="E15" s="5"/>
      <c r="F15" s="431"/>
      <c r="G15" s="431"/>
      <c r="H15" s="5"/>
      <c r="I15" s="431"/>
      <c r="J15" s="431"/>
      <c r="K15" s="5"/>
      <c r="L15" s="431"/>
      <c r="M15" s="431"/>
      <c r="N15" s="353"/>
      <c r="O15" s="440"/>
      <c r="P15" s="442"/>
      <c r="Q15" s="19"/>
      <c r="R15" s="14" t="s">
        <v>32</v>
      </c>
      <c r="S15" s="17">
        <v>31.8739013</v>
      </c>
      <c r="T15" s="15" t="s">
        <v>37</v>
      </c>
      <c r="U15" s="16"/>
    </row>
    <row r="16" spans="1:25" s="351" customFormat="1" x14ac:dyDescent="0.2">
      <c r="A16" s="347" t="s">
        <v>131</v>
      </c>
      <c r="B16" s="348">
        <v>1</v>
      </c>
      <c r="C16" s="306">
        <v>3.87</v>
      </c>
      <c r="D16" s="306">
        <v>16.05</v>
      </c>
      <c r="E16" s="306">
        <f t="shared" si="0"/>
        <v>0.17399999999999999</v>
      </c>
      <c r="F16" s="430">
        <f>AVERAGE(E16:E18)</f>
        <v>0.17371428571428571</v>
      </c>
      <c r="G16" s="430">
        <f>STDEV(E16:E18)</f>
        <v>6.0050998734239198E-3</v>
      </c>
      <c r="H16" s="306">
        <f t="shared" si="1"/>
        <v>2.0320776321919065</v>
      </c>
      <c r="I16" s="430">
        <f>AVERAGE(H16:H18)</f>
        <v>2.0283588957825209</v>
      </c>
      <c r="J16" s="430">
        <f>STDEV(H16:H18)</f>
        <v>8.6282716596595699E-2</v>
      </c>
      <c r="K16" s="306">
        <f>$S$10/(D16-C16)</f>
        <v>4.0845648604269291</v>
      </c>
      <c r="L16" s="430">
        <f>AVERAGE(K16:K18)</f>
        <v>4.0945542334159057</v>
      </c>
      <c r="M16" s="430">
        <f>STDEV(K16:K18)</f>
        <v>0.14197661419520838</v>
      </c>
      <c r="N16" s="306" t="e">
        <f>(D16-C16)/$S$29</f>
        <v>#DIV/0!</v>
      </c>
      <c r="O16" s="439" t="e">
        <f>AVERAGE(N16:N18)</f>
        <v>#DIV/0!</v>
      </c>
      <c r="P16" s="441" t="e">
        <f>STDEV(N16:N18)</f>
        <v>#DIV/0!</v>
      </c>
      <c r="Q16" s="349"/>
      <c r="R16" s="310" t="s">
        <v>33</v>
      </c>
      <c r="S16" s="312">
        <v>34.709539933333303</v>
      </c>
      <c r="T16" s="311" t="s">
        <v>37</v>
      </c>
      <c r="U16" s="350"/>
    </row>
    <row r="17" spans="1:21" s="351" customFormat="1" x14ac:dyDescent="0.2">
      <c r="A17" s="352" t="s">
        <v>131</v>
      </c>
      <c r="B17" s="351">
        <v>2</v>
      </c>
      <c r="C17" s="307">
        <v>3.71</v>
      </c>
      <c r="D17" s="307">
        <v>16.28</v>
      </c>
      <c r="E17" s="307">
        <f t="shared" si="0"/>
        <v>0.17957142857142858</v>
      </c>
      <c r="F17" s="431"/>
      <c r="G17" s="431"/>
      <c r="H17" s="307">
        <f t="shared" si="1"/>
        <v>2.1127221199357864</v>
      </c>
      <c r="I17" s="431"/>
      <c r="J17" s="431"/>
      <c r="K17" s="307">
        <f>$S$10/(D17-C17)</f>
        <v>3.9578361177406522</v>
      </c>
      <c r="L17" s="431"/>
      <c r="M17" s="431"/>
      <c r="N17" s="307" t="e">
        <f>(D17-C17)/$S$29</f>
        <v>#DIV/0!</v>
      </c>
      <c r="O17" s="440"/>
      <c r="P17" s="442"/>
      <c r="Q17" s="349"/>
      <c r="R17" s="310" t="s">
        <v>34</v>
      </c>
      <c r="S17" s="312">
        <v>32.377894199999993</v>
      </c>
      <c r="T17" s="311" t="s">
        <v>37</v>
      </c>
      <c r="U17" s="350"/>
    </row>
    <row r="18" spans="1:21" s="351" customFormat="1" x14ac:dyDescent="0.2">
      <c r="A18" s="352" t="s">
        <v>131</v>
      </c>
      <c r="B18" s="351">
        <v>3</v>
      </c>
      <c r="C18" s="307">
        <v>4.0599999999999996</v>
      </c>
      <c r="D18" s="307">
        <v>15.79</v>
      </c>
      <c r="E18" s="307">
        <f t="shared" si="0"/>
        <v>0.16757142857142857</v>
      </c>
      <c r="F18" s="431"/>
      <c r="G18" s="431"/>
      <c r="H18" s="307">
        <f t="shared" si="1"/>
        <v>1.9402769352198705</v>
      </c>
      <c r="I18" s="431"/>
      <c r="J18" s="431"/>
      <c r="K18" s="307">
        <f>$S$10/(D18-C18)</f>
        <v>4.2412617220801359</v>
      </c>
      <c r="L18" s="431"/>
      <c r="M18" s="431"/>
      <c r="N18" s="307" t="e">
        <f>(D18-C18)/$S$29</f>
        <v>#DIV/0!</v>
      </c>
      <c r="O18" s="440"/>
      <c r="P18" s="442"/>
      <c r="Q18" s="349"/>
      <c r="R18" s="310" t="s">
        <v>35</v>
      </c>
      <c r="S18" s="312">
        <v>34.18169103333333</v>
      </c>
      <c r="T18" s="311" t="s">
        <v>37</v>
      </c>
      <c r="U18" s="350"/>
    </row>
    <row r="19" spans="1:21" x14ac:dyDescent="0.2">
      <c r="A19" s="292"/>
      <c r="C19" s="5"/>
      <c r="D19" s="5"/>
      <c r="E19" s="5"/>
      <c r="F19" s="431"/>
      <c r="G19" s="431"/>
      <c r="H19" s="5"/>
      <c r="I19" s="431"/>
      <c r="J19" s="431"/>
      <c r="K19" s="5"/>
      <c r="L19" s="431"/>
      <c r="M19" s="431"/>
      <c r="N19" s="353"/>
      <c r="O19" s="440"/>
      <c r="P19" s="442"/>
      <c r="Q19" s="19"/>
      <c r="R19" s="14"/>
      <c r="S19" s="17"/>
      <c r="T19" s="15"/>
      <c r="U19" s="16"/>
    </row>
    <row r="20" spans="1:21" x14ac:dyDescent="0.2">
      <c r="A20" s="293"/>
      <c r="B20" s="40"/>
      <c r="C20" s="295"/>
      <c r="D20" s="295"/>
      <c r="E20" s="295"/>
      <c r="F20" s="432"/>
      <c r="G20" s="432"/>
      <c r="H20" s="295"/>
      <c r="I20" s="432"/>
      <c r="J20" s="432"/>
      <c r="K20" s="295"/>
      <c r="L20" s="432"/>
      <c r="M20" s="432"/>
      <c r="N20" s="355"/>
      <c r="O20" s="443"/>
      <c r="P20" s="444"/>
      <c r="Q20" s="19"/>
      <c r="R20" s="14" t="s">
        <v>38</v>
      </c>
      <c r="S20" s="17"/>
      <c r="T20" s="15"/>
      <c r="U20" s="16"/>
    </row>
    <row r="21" spans="1:21" s="351" customFormat="1" x14ac:dyDescent="0.2">
      <c r="A21" s="347" t="s">
        <v>13</v>
      </c>
      <c r="B21" s="348">
        <v>1</v>
      </c>
      <c r="C21" s="306">
        <v>3.05</v>
      </c>
      <c r="D21" s="306">
        <v>15.95</v>
      </c>
      <c r="E21" s="306">
        <f t="shared" si="0"/>
        <v>0.18428571428571427</v>
      </c>
      <c r="F21" s="430">
        <f>AVERAGE(E21:E23)</f>
        <v>0.19299999999999998</v>
      </c>
      <c r="G21" s="430">
        <f>STDEV(E21:E23)</f>
        <v>7.9961725538037435E-3</v>
      </c>
      <c r="H21" s="306">
        <f t="shared" si="1"/>
        <v>2.3633103408736189</v>
      </c>
      <c r="I21" s="430">
        <f>AVERAGE(H21:H23)</f>
        <v>2.3584933132035908</v>
      </c>
      <c r="J21" s="430">
        <f>STDEV(H21:H23)</f>
        <v>6.121332422090528E-2</v>
      </c>
      <c r="K21" s="306">
        <f>$S$11/(D21-C21)</f>
        <v>3.8565891472868223</v>
      </c>
      <c r="L21" s="430">
        <f>AVERAGE(K21:K23)</f>
        <v>3.6867324198813392</v>
      </c>
      <c r="M21" s="430">
        <f>STDEV(K21:K23)</f>
        <v>0.1548059018563806</v>
      </c>
      <c r="N21" s="306" t="e">
        <f>(D21-C21)/$S$30</f>
        <v>#DIV/0!</v>
      </c>
      <c r="O21" s="439" t="e">
        <f>AVERAGE(N21:N23)</f>
        <v>#DIV/0!</v>
      </c>
      <c r="P21" s="441" t="e">
        <f>STDEV(N21:N23)</f>
        <v>#DIV/0!</v>
      </c>
      <c r="Q21" s="349"/>
      <c r="R21" s="310" t="s">
        <v>32</v>
      </c>
      <c r="S21" s="312">
        <f>S15/100</f>
        <v>0.31873901300000002</v>
      </c>
      <c r="T21" s="311" t="s">
        <v>39</v>
      </c>
      <c r="U21" s="350"/>
    </row>
    <row r="22" spans="1:21" s="351" customFormat="1" x14ac:dyDescent="0.2">
      <c r="A22" s="352" t="s">
        <v>13</v>
      </c>
      <c r="B22" s="351">
        <v>2</v>
      </c>
      <c r="C22" s="307">
        <v>3.16</v>
      </c>
      <c r="D22" s="307">
        <v>17.16</v>
      </c>
      <c r="E22" s="307">
        <f t="shared" si="0"/>
        <v>0.2</v>
      </c>
      <c r="F22" s="431"/>
      <c r="G22" s="431"/>
      <c r="H22" s="307">
        <f t="shared" si="1"/>
        <v>2.4171558092299938</v>
      </c>
      <c r="I22" s="431"/>
      <c r="J22" s="431"/>
      <c r="K22" s="307">
        <f t="shared" ref="K22:K23" si="2">$S$11/(D22-C22)</f>
        <v>3.5535714285714284</v>
      </c>
      <c r="L22" s="431"/>
      <c r="M22" s="431"/>
      <c r="N22" s="307" t="e">
        <f>(D22-C22)/$S$30</f>
        <v>#DIV/0!</v>
      </c>
      <c r="O22" s="440"/>
      <c r="P22" s="442"/>
      <c r="Q22" s="349"/>
      <c r="R22" s="310" t="s">
        <v>33</v>
      </c>
      <c r="S22" s="312">
        <f>S16/100</f>
        <v>0.34709539933333305</v>
      </c>
      <c r="T22" s="311" t="s">
        <v>39</v>
      </c>
      <c r="U22" s="350"/>
    </row>
    <row r="23" spans="1:21" s="351" customFormat="1" x14ac:dyDescent="0.2">
      <c r="A23" s="352" t="s">
        <v>13</v>
      </c>
      <c r="B23" s="351">
        <v>3</v>
      </c>
      <c r="C23" s="307">
        <v>3.42</v>
      </c>
      <c r="D23" s="307">
        <v>17.05</v>
      </c>
      <c r="E23" s="307">
        <f t="shared" si="0"/>
        <v>0.19471428571428573</v>
      </c>
      <c r="F23" s="431"/>
      <c r="G23" s="431"/>
      <c r="H23" s="307">
        <f t="shared" si="1"/>
        <v>2.2950137895071596</v>
      </c>
      <c r="I23" s="431"/>
      <c r="J23" s="431"/>
      <c r="K23" s="307">
        <f t="shared" si="2"/>
        <v>3.6500366837857663</v>
      </c>
      <c r="L23" s="431"/>
      <c r="M23" s="431"/>
      <c r="N23" s="307" t="e">
        <f>(D23-C23)/$S$30</f>
        <v>#DIV/0!</v>
      </c>
      <c r="O23" s="440"/>
      <c r="P23" s="442"/>
      <c r="Q23" s="349"/>
      <c r="R23" s="310" t="s">
        <v>34</v>
      </c>
      <c r="S23" s="312">
        <f>S17/100</f>
        <v>0.3237789419999999</v>
      </c>
      <c r="T23" s="311" t="s">
        <v>39</v>
      </c>
      <c r="U23" s="350"/>
    </row>
    <row r="24" spans="1:21" x14ac:dyDescent="0.2">
      <c r="A24" s="292"/>
      <c r="C24" s="5"/>
      <c r="D24" s="5"/>
      <c r="E24" s="5"/>
      <c r="F24" s="431"/>
      <c r="G24" s="431"/>
      <c r="H24" s="5"/>
      <c r="I24" s="431"/>
      <c r="J24" s="431"/>
      <c r="K24" s="5"/>
      <c r="L24" s="431"/>
      <c r="M24" s="431"/>
      <c r="N24" s="353"/>
      <c r="O24" s="440"/>
      <c r="P24" s="442"/>
      <c r="Q24" s="19"/>
      <c r="R24" s="14" t="s">
        <v>35</v>
      </c>
      <c r="S24" s="17">
        <f>S18/100</f>
        <v>0.34181691033333328</v>
      </c>
      <c r="T24" s="15" t="s">
        <v>39</v>
      </c>
      <c r="U24" s="16"/>
    </row>
    <row r="25" spans="1:21" x14ac:dyDescent="0.2">
      <c r="A25" s="293"/>
      <c r="B25" s="40"/>
      <c r="C25" s="295"/>
      <c r="D25" s="295"/>
      <c r="E25" s="295"/>
      <c r="F25" s="432"/>
      <c r="G25" s="432"/>
      <c r="H25" s="295"/>
      <c r="I25" s="432"/>
      <c r="J25" s="432"/>
      <c r="K25" s="295"/>
      <c r="L25" s="432"/>
      <c r="M25" s="432"/>
      <c r="N25" s="355"/>
      <c r="O25" s="443"/>
      <c r="P25" s="444"/>
      <c r="Q25" s="19"/>
      <c r="R25" s="14"/>
      <c r="S25" s="17"/>
      <c r="T25" s="15"/>
      <c r="U25" s="16"/>
    </row>
    <row r="26" spans="1:21" x14ac:dyDescent="0.2">
      <c r="A26" s="18"/>
      <c r="B26"/>
      <c r="C26"/>
      <c r="D26"/>
      <c r="E26"/>
      <c r="F26" s="289"/>
      <c r="G26"/>
      <c r="H26"/>
      <c r="I26" s="289"/>
      <c r="J26" s="289"/>
      <c r="K26"/>
      <c r="L26" s="289"/>
      <c r="M26" s="289"/>
      <c r="N26"/>
      <c r="O26" s="289"/>
      <c r="P26" s="289"/>
      <c r="Q26" s="19"/>
      <c r="R26" s="14" t="s">
        <v>40</v>
      </c>
      <c r="S26" s="17"/>
      <c r="T26" s="15"/>
      <c r="U26" s="16"/>
    </row>
    <row r="27" spans="1:21" x14ac:dyDescent="0.2">
      <c r="A27" s="18"/>
      <c r="B27"/>
      <c r="C27"/>
      <c r="D27"/>
      <c r="E27"/>
      <c r="F27" s="289"/>
      <c r="G27"/>
      <c r="H27"/>
      <c r="I27" s="289"/>
      <c r="J27" s="289"/>
      <c r="K27"/>
      <c r="L27" s="289"/>
      <c r="M27" s="289"/>
      <c r="N27"/>
      <c r="O27" s="289"/>
      <c r="P27" s="289"/>
      <c r="Q27" s="19"/>
      <c r="R27" s="14" t="s">
        <v>32</v>
      </c>
      <c r="S27" s="17">
        <f>S21*S8</f>
        <v>15.85726589675</v>
      </c>
      <c r="T27" s="15" t="s">
        <v>40</v>
      </c>
      <c r="U27" s="16"/>
    </row>
    <row r="28" spans="1:21" x14ac:dyDescent="0.2">
      <c r="A28" s="18"/>
      <c r="B28"/>
      <c r="C28"/>
      <c r="D28"/>
      <c r="E28"/>
      <c r="F28" s="289"/>
      <c r="G28"/>
      <c r="H28"/>
      <c r="I28" s="289"/>
      <c r="J28" s="289"/>
      <c r="K28"/>
      <c r="L28" s="289"/>
      <c r="M28" s="289"/>
      <c r="N28"/>
      <c r="O28" s="289"/>
      <c r="P28" s="289"/>
      <c r="Q28" s="19"/>
      <c r="R28" s="14"/>
      <c r="S28" s="17"/>
      <c r="T28" s="15"/>
      <c r="U28" s="16"/>
    </row>
    <row r="29" spans="1:2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P29" s="289"/>
      <c r="Q29" s="19"/>
      <c r="R29" s="14"/>
      <c r="S29" s="17"/>
      <c r="T29" s="15"/>
      <c r="U29" s="16"/>
    </row>
    <row r="30" spans="1:21" ht="16" thickBot="1" x14ac:dyDescent="0.25">
      <c r="P30" s="289"/>
      <c r="Q30" s="19"/>
      <c r="R30" s="21"/>
      <c r="S30" s="22"/>
      <c r="T30" s="23"/>
      <c r="U30" s="24"/>
    </row>
    <row r="31" spans="1:21" x14ac:dyDescent="0.2">
      <c r="P31" s="289"/>
      <c r="Q31" s="19"/>
      <c r="R31" s="25"/>
    </row>
    <row r="32" spans="1:21" x14ac:dyDescent="0.2">
      <c r="P32" s="289"/>
      <c r="Q32" s="19"/>
      <c r="R32"/>
    </row>
    <row r="33" spans="1:21" x14ac:dyDescent="0.2">
      <c r="P33" s="289"/>
      <c r="Q33" s="19"/>
      <c r="U33"/>
    </row>
    <row r="34" spans="1:2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P34" s="289"/>
      <c r="Q34" s="19"/>
      <c r="U34"/>
    </row>
    <row r="35" spans="1:21" x14ac:dyDescent="0.2">
      <c r="A35" s="30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289"/>
      <c r="N35"/>
      <c r="P35" s="289"/>
      <c r="Q35" s="19"/>
      <c r="R35"/>
      <c r="S35"/>
      <c r="T35"/>
      <c r="U35"/>
    </row>
    <row r="36" spans="1:21" x14ac:dyDescent="0.2">
      <c r="A36" s="302"/>
      <c r="M36" s="289"/>
      <c r="N36"/>
      <c r="P36" s="289"/>
      <c r="Q36" s="19"/>
      <c r="R36"/>
      <c r="S36"/>
      <c r="T36"/>
      <c r="U36"/>
    </row>
    <row r="37" spans="1:21" x14ac:dyDescent="0.2">
      <c r="A37" s="302"/>
      <c r="M37" s="289"/>
      <c r="N37"/>
      <c r="P37" s="289"/>
      <c r="Q37" s="19"/>
      <c r="R37"/>
      <c r="S37"/>
      <c r="T37"/>
      <c r="U37"/>
    </row>
    <row r="38" spans="1:21" x14ac:dyDescent="0.2">
      <c r="A38" s="302"/>
      <c r="M38" s="289"/>
      <c r="N38"/>
      <c r="P38" s="289"/>
      <c r="Q38" s="19"/>
      <c r="R38"/>
      <c r="S38"/>
      <c r="T38"/>
      <c r="U38"/>
    </row>
    <row r="39" spans="1:21" x14ac:dyDescent="0.2">
      <c r="A39" s="30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289"/>
      <c r="N39"/>
      <c r="P39" s="289"/>
      <c r="Q39" s="19"/>
      <c r="R39"/>
      <c r="S39"/>
      <c r="T39"/>
      <c r="U39"/>
    </row>
    <row r="40" spans="1:21" x14ac:dyDescent="0.2">
      <c r="A40" s="30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89"/>
      <c r="N40"/>
      <c r="P40" s="289"/>
      <c r="Q40" s="19"/>
      <c r="R40"/>
      <c r="S40"/>
      <c r="T40"/>
      <c r="U40"/>
    </row>
    <row r="41" spans="1:21" x14ac:dyDescent="0.2">
      <c r="A41" s="302"/>
      <c r="M41" s="289"/>
      <c r="N41"/>
      <c r="P41" s="289"/>
      <c r="Q41" s="19"/>
      <c r="R41"/>
      <c r="S41"/>
      <c r="T41"/>
      <c r="U41"/>
    </row>
    <row r="42" spans="1:21" x14ac:dyDescent="0.2">
      <c r="A42" s="302"/>
      <c r="M42" s="289"/>
      <c r="N42"/>
      <c r="P42" s="289"/>
      <c r="Q42" s="19"/>
      <c r="R42"/>
      <c r="S42"/>
      <c r="T42"/>
      <c r="U42"/>
    </row>
    <row r="43" spans="1:21" x14ac:dyDescent="0.2">
      <c r="A43" s="302"/>
      <c r="M43" s="289"/>
      <c r="N43"/>
      <c r="P43" s="289"/>
      <c r="Q43" s="19"/>
      <c r="R43"/>
      <c r="S43"/>
      <c r="T43"/>
      <c r="U43"/>
    </row>
    <row r="44" spans="1:21" x14ac:dyDescent="0.2">
      <c r="A44" s="30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289"/>
      <c r="N44"/>
      <c r="P44" s="289"/>
      <c r="Q44" s="19"/>
      <c r="R44"/>
      <c r="S44"/>
      <c r="T44"/>
      <c r="U44"/>
    </row>
    <row r="45" spans="1:21" x14ac:dyDescent="0.2">
      <c r="A45" s="302"/>
      <c r="B45"/>
      <c r="C45"/>
      <c r="D45"/>
      <c r="E45"/>
      <c r="F45" s="289"/>
      <c r="G45"/>
      <c r="H45"/>
      <c r="I45" s="289"/>
      <c r="J45" s="289"/>
      <c r="K45"/>
      <c r="L45" s="289"/>
      <c r="M45" s="289"/>
      <c r="N45"/>
      <c r="P45" s="289"/>
      <c r="Q45" s="19"/>
      <c r="R45"/>
      <c r="S45"/>
      <c r="T45"/>
      <c r="U45"/>
    </row>
    <row r="46" spans="1:21" x14ac:dyDescent="0.2">
      <c r="A46" s="302"/>
      <c r="M46" s="289"/>
      <c r="N46"/>
      <c r="P46" s="289"/>
      <c r="Q46" s="19"/>
      <c r="R46"/>
      <c r="S46"/>
      <c r="T46"/>
      <c r="U46"/>
    </row>
    <row r="47" spans="1:21" x14ac:dyDescent="0.2">
      <c r="A47" s="302"/>
      <c r="M47" s="289"/>
      <c r="N47"/>
      <c r="P47" s="289"/>
      <c r="Q47" s="19"/>
      <c r="R47"/>
      <c r="S47"/>
      <c r="T47"/>
      <c r="U47"/>
    </row>
    <row r="48" spans="1:21" x14ac:dyDescent="0.2">
      <c r="A48" s="302"/>
      <c r="M48" s="289"/>
      <c r="N48"/>
      <c r="P48" s="289"/>
      <c r="Q48" s="19"/>
      <c r="R48"/>
      <c r="S48"/>
      <c r="T48"/>
      <c r="U48"/>
    </row>
    <row r="49" spans="1:21" x14ac:dyDescent="0.2">
      <c r="A49" s="30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89"/>
      <c r="N49"/>
      <c r="P49" s="289"/>
      <c r="Q49" s="19"/>
      <c r="R49"/>
      <c r="S49"/>
      <c r="T49"/>
      <c r="U49"/>
    </row>
    <row r="50" spans="1:21" x14ac:dyDescent="0.2">
      <c r="A50" s="18"/>
      <c r="B50"/>
      <c r="C50"/>
      <c r="D50"/>
      <c r="E50"/>
      <c r="F50" s="289"/>
      <c r="G50"/>
      <c r="H50"/>
      <c r="I50" s="289"/>
      <c r="J50" s="289"/>
      <c r="K50"/>
      <c r="L50" s="289"/>
      <c r="M50" s="289"/>
      <c r="N50"/>
      <c r="O50" s="289"/>
      <c r="P50" s="289"/>
      <c r="Q50" s="19"/>
      <c r="R50"/>
      <c r="S50"/>
      <c r="T50"/>
      <c r="U50"/>
    </row>
    <row r="51" spans="1:21" x14ac:dyDescent="0.2">
      <c r="A51" s="1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19"/>
      <c r="R51" s="289"/>
      <c r="S51" s="289"/>
      <c r="T51" s="289"/>
      <c r="U51" s="289"/>
    </row>
    <row r="52" spans="1:21" x14ac:dyDescent="0.2">
      <c r="A52" s="1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19"/>
      <c r="R52" s="289"/>
      <c r="S52" s="289"/>
      <c r="T52" s="289"/>
      <c r="U52" s="289"/>
    </row>
    <row r="53" spans="1:21" x14ac:dyDescent="0.2">
      <c r="A53" s="18"/>
      <c r="B53"/>
      <c r="C53"/>
      <c r="D53"/>
      <c r="E53"/>
      <c r="F53" s="289"/>
      <c r="G53"/>
      <c r="H53"/>
      <c r="I53" s="289"/>
      <c r="J53" s="289"/>
      <c r="K53"/>
      <c r="L53" s="289"/>
      <c r="M53" s="289"/>
      <c r="N53"/>
      <c r="O53" s="289"/>
      <c r="P53" s="289"/>
      <c r="Q53" s="19"/>
      <c r="R53"/>
      <c r="S53"/>
      <c r="T53"/>
      <c r="U53"/>
    </row>
    <row r="54" spans="1:21" x14ac:dyDescent="0.2">
      <c r="A54" s="1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289"/>
      <c r="N54"/>
      <c r="O54" s="289"/>
      <c r="P54" s="289"/>
      <c r="Q54" s="19"/>
      <c r="R54"/>
      <c r="S54"/>
      <c r="T54"/>
      <c r="U54"/>
    </row>
    <row r="55" spans="1:21" x14ac:dyDescent="0.2">
      <c r="A55" s="31"/>
      <c r="B55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/>
      <c r="O55" s="289"/>
      <c r="P55" s="289"/>
      <c r="Q55" s="19"/>
      <c r="R55"/>
      <c r="S55"/>
      <c r="T55"/>
      <c r="U55"/>
    </row>
    <row r="56" spans="1:21" x14ac:dyDescent="0.2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/>
      <c r="O56" s="289"/>
      <c r="P56" s="289"/>
      <c r="Q56" s="19"/>
      <c r="R56"/>
      <c r="S56"/>
      <c r="T56"/>
      <c r="U56"/>
    </row>
    <row r="57" spans="1:21" x14ac:dyDescent="0.2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/>
      <c r="O57" s="289"/>
      <c r="P57" s="289"/>
      <c r="Q57" s="19"/>
      <c r="R57"/>
      <c r="S57"/>
      <c r="T57"/>
      <c r="U57"/>
    </row>
    <row r="58" spans="1:21" x14ac:dyDescent="0.2"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/>
      <c r="O58" s="289"/>
      <c r="P58" s="289"/>
      <c r="Q58" s="19"/>
      <c r="R58"/>
      <c r="S58"/>
      <c r="T58"/>
      <c r="U58"/>
    </row>
    <row r="59" spans="1:21" x14ac:dyDescent="0.2">
      <c r="A59" s="18"/>
      <c r="B59"/>
      <c r="C59"/>
      <c r="D59"/>
      <c r="E59"/>
      <c r="F59" s="289"/>
      <c r="G59"/>
      <c r="H59"/>
      <c r="I59" s="289"/>
      <c r="J59" s="289"/>
      <c r="K59"/>
      <c r="L59" s="289"/>
      <c r="M59" s="289"/>
      <c r="N59"/>
      <c r="O59" s="289"/>
      <c r="P59" s="289"/>
      <c r="Q59" s="19"/>
      <c r="R59"/>
      <c r="S59"/>
      <c r="T59"/>
      <c r="U59"/>
    </row>
    <row r="60" spans="1:21" x14ac:dyDescent="0.2">
      <c r="A60" s="18"/>
      <c r="B60"/>
      <c r="C60"/>
      <c r="D60"/>
      <c r="E60"/>
      <c r="F60" s="289"/>
      <c r="G60"/>
      <c r="H60"/>
      <c r="I60" s="289"/>
      <c r="J60" s="289"/>
      <c r="K60"/>
      <c r="L60" s="289"/>
      <c r="M60" s="289"/>
      <c r="N60"/>
      <c r="O60" s="289"/>
      <c r="P60" s="289"/>
      <c r="Q60" s="19"/>
      <c r="R60"/>
      <c r="S60"/>
      <c r="T60"/>
      <c r="U60"/>
    </row>
    <row r="61" spans="1:2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289"/>
      <c r="N61"/>
      <c r="O61" s="289"/>
      <c r="P61" s="289"/>
      <c r="Q61" s="19"/>
      <c r="R61"/>
      <c r="S61"/>
      <c r="T61"/>
      <c r="U61"/>
    </row>
    <row r="62" spans="1:21" x14ac:dyDescent="0.2">
      <c r="A62" s="31"/>
      <c r="B62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/>
      <c r="O62" s="289"/>
      <c r="P62" s="289"/>
      <c r="Q62" s="19"/>
      <c r="R62"/>
      <c r="S62"/>
      <c r="T62"/>
      <c r="U62"/>
    </row>
    <row r="63" spans="1:21" x14ac:dyDescent="0.2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/>
      <c r="O63" s="289"/>
      <c r="P63" s="289"/>
      <c r="Q63" s="19"/>
      <c r="R63"/>
      <c r="S63"/>
      <c r="T63"/>
      <c r="U63"/>
    </row>
    <row r="64" spans="1:21" x14ac:dyDescent="0.2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/>
      <c r="O64" s="289"/>
      <c r="P64" s="289"/>
      <c r="Q64" s="19"/>
      <c r="R64"/>
      <c r="S64"/>
      <c r="T64"/>
      <c r="U64"/>
    </row>
    <row r="65" spans="1:23" x14ac:dyDescent="0.2"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/>
      <c r="O65" s="289"/>
      <c r="P65" s="289"/>
      <c r="Q65" s="19"/>
      <c r="R65"/>
      <c r="S65"/>
      <c r="T65"/>
      <c r="U65"/>
    </row>
    <row r="66" spans="1:23" x14ac:dyDescent="0.2">
      <c r="A66" s="18"/>
      <c r="B66"/>
      <c r="C66"/>
      <c r="D66"/>
      <c r="E66"/>
      <c r="F66" s="289"/>
      <c r="G66"/>
      <c r="H66"/>
      <c r="I66" s="289"/>
      <c r="J66" s="289"/>
      <c r="K66"/>
      <c r="L66" s="289"/>
      <c r="M66" s="289"/>
      <c r="N66"/>
      <c r="O66" s="289"/>
      <c r="P66" s="289"/>
      <c r="Q66" s="19"/>
      <c r="R66"/>
      <c r="S66"/>
      <c r="T66"/>
      <c r="U66"/>
    </row>
    <row r="67" spans="1:23" x14ac:dyDescent="0.2">
      <c r="A67" s="18"/>
      <c r="B67"/>
      <c r="C67"/>
      <c r="D67"/>
      <c r="E67"/>
      <c r="F67" s="289"/>
      <c r="G67"/>
      <c r="H67"/>
      <c r="I67" s="289"/>
      <c r="J67" s="289"/>
      <c r="K67"/>
      <c r="L67" s="289"/>
      <c r="M67" s="289"/>
      <c r="N67"/>
      <c r="O67" s="289"/>
      <c r="P67" s="289"/>
      <c r="Q67" s="19"/>
      <c r="R67"/>
      <c r="S67"/>
      <c r="T67"/>
      <c r="U67"/>
    </row>
    <row r="68" spans="1:23" x14ac:dyDescent="0.2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</row>
    <row r="69" spans="1:23" x14ac:dyDescent="0.2">
      <c r="A69" s="356"/>
      <c r="B69" s="357"/>
      <c r="C69" s="358"/>
      <c r="D69" s="359"/>
      <c r="E69" s="360"/>
      <c r="F69" s="361"/>
      <c r="G69" s="362"/>
      <c r="H69" s="363"/>
      <c r="I69" s="364"/>
      <c r="J69" s="365"/>
      <c r="K69" s="366"/>
      <c r="L69" s="359"/>
      <c r="M69" s="367"/>
      <c r="N69" s="368"/>
      <c r="O69" s="369"/>
      <c r="P69" s="370"/>
      <c r="Q69" s="371"/>
      <c r="R69" s="372"/>
      <c r="S69" s="373"/>
      <c r="T69" s="374"/>
      <c r="U69" s="375"/>
      <c r="V69" s="376"/>
      <c r="W69" s="289"/>
    </row>
    <row r="70" spans="1:23" x14ac:dyDescent="0.2">
      <c r="A70" s="377"/>
      <c r="B70" s="445"/>
      <c r="C70" s="378"/>
      <c r="D70" s="448"/>
      <c r="E70" s="379"/>
      <c r="F70" s="451"/>
      <c r="G70" s="380"/>
      <c r="H70" s="454"/>
      <c r="I70" s="381"/>
      <c r="J70" s="457"/>
      <c r="K70" s="382"/>
      <c r="L70" s="463"/>
      <c r="M70" s="383"/>
      <c r="N70" s="466"/>
      <c r="O70" s="384"/>
      <c r="P70" s="469"/>
      <c r="Q70" s="385"/>
      <c r="R70" s="472"/>
      <c r="S70" s="386"/>
      <c r="T70" s="475"/>
      <c r="U70" s="387"/>
      <c r="V70" s="460"/>
      <c r="W70" s="289"/>
    </row>
    <row r="71" spans="1:23" x14ac:dyDescent="0.2">
      <c r="A71" s="388"/>
      <c r="B71" s="446"/>
      <c r="C71" s="378"/>
      <c r="D71" s="449"/>
      <c r="E71" s="379"/>
      <c r="F71" s="452"/>
      <c r="G71" s="380"/>
      <c r="H71" s="455"/>
      <c r="I71" s="381"/>
      <c r="J71" s="458"/>
      <c r="K71" s="382"/>
      <c r="L71" s="464"/>
      <c r="M71" s="383"/>
      <c r="N71" s="467"/>
      <c r="O71" s="384"/>
      <c r="P71" s="470"/>
      <c r="Q71" s="385"/>
      <c r="R71" s="473"/>
      <c r="S71" s="386"/>
      <c r="T71" s="476"/>
      <c r="U71" s="389"/>
      <c r="V71" s="461"/>
      <c r="W71" s="289"/>
    </row>
    <row r="72" spans="1:23" x14ac:dyDescent="0.2">
      <c r="A72" s="390"/>
      <c r="B72" s="446"/>
      <c r="C72" s="391"/>
      <c r="D72" s="449"/>
      <c r="E72" s="392"/>
      <c r="F72" s="452"/>
      <c r="G72" s="393"/>
      <c r="H72" s="455"/>
      <c r="I72" s="394"/>
      <c r="J72" s="458"/>
      <c r="K72" s="395"/>
      <c r="L72" s="464"/>
      <c r="M72" s="396"/>
      <c r="N72" s="467"/>
      <c r="O72" s="397"/>
      <c r="P72" s="470"/>
      <c r="Q72" s="398"/>
      <c r="R72" s="473"/>
      <c r="S72" s="399"/>
      <c r="T72" s="476"/>
      <c r="U72" s="389"/>
      <c r="V72" s="461"/>
      <c r="W72" s="289"/>
    </row>
    <row r="73" spans="1:23" x14ac:dyDescent="0.2">
      <c r="A73" s="390"/>
      <c r="B73" s="446"/>
      <c r="C73" s="391"/>
      <c r="D73" s="449"/>
      <c r="E73" s="392"/>
      <c r="F73" s="452"/>
      <c r="G73" s="393"/>
      <c r="H73" s="455"/>
      <c r="I73" s="394"/>
      <c r="J73" s="458"/>
      <c r="K73" s="395"/>
      <c r="L73" s="464"/>
      <c r="M73" s="396"/>
      <c r="N73" s="467"/>
      <c r="O73" s="397"/>
      <c r="P73" s="470"/>
      <c r="Q73" s="398"/>
      <c r="R73" s="473"/>
      <c r="S73" s="399"/>
      <c r="T73" s="476"/>
      <c r="U73" s="389"/>
      <c r="V73" s="461"/>
      <c r="W73" s="289"/>
    </row>
    <row r="74" spans="1:23" x14ac:dyDescent="0.2">
      <c r="A74" s="390"/>
      <c r="B74" s="447"/>
      <c r="C74" s="391"/>
      <c r="D74" s="450"/>
      <c r="E74" s="392"/>
      <c r="F74" s="453"/>
      <c r="G74" s="393"/>
      <c r="H74" s="456"/>
      <c r="I74" s="394"/>
      <c r="J74" s="459"/>
      <c r="K74" s="395"/>
      <c r="L74" s="465"/>
      <c r="M74" s="396"/>
      <c r="N74" s="468"/>
      <c r="O74" s="397"/>
      <c r="P74" s="471"/>
      <c r="Q74" s="398"/>
      <c r="R74" s="474"/>
      <c r="S74" s="399"/>
      <c r="T74" s="477"/>
      <c r="U74" s="389"/>
      <c r="V74" s="462"/>
      <c r="W74" s="289"/>
    </row>
    <row r="75" spans="1:23" x14ac:dyDescent="0.2">
      <c r="A75" s="18"/>
      <c r="B75"/>
      <c r="C75"/>
      <c r="D75"/>
      <c r="E75"/>
      <c r="F75" s="289"/>
      <c r="G75"/>
      <c r="H75"/>
      <c r="I75" s="289"/>
      <c r="J75" s="289"/>
      <c r="K75"/>
      <c r="L75" s="289"/>
      <c r="M75" s="289"/>
      <c r="N75"/>
      <c r="O75" s="289"/>
      <c r="P75" s="289"/>
      <c r="Q75" s="19"/>
      <c r="R75"/>
      <c r="S75"/>
      <c r="T75"/>
      <c r="U75"/>
    </row>
    <row r="76" spans="1:23" x14ac:dyDescent="0.2">
      <c r="A76" s="18"/>
      <c r="B76"/>
      <c r="C76"/>
      <c r="D76"/>
      <c r="E76"/>
      <c r="F76" s="289"/>
      <c r="G76"/>
      <c r="H76"/>
      <c r="I76" s="289"/>
      <c r="J76" s="289"/>
      <c r="K76"/>
      <c r="L76" s="289"/>
      <c r="M76" s="289"/>
      <c r="N76"/>
      <c r="O76" s="289"/>
      <c r="P76" s="289"/>
      <c r="Q76" s="19"/>
      <c r="R76"/>
      <c r="S76"/>
      <c r="T76"/>
      <c r="U76"/>
    </row>
    <row r="77" spans="1:23" x14ac:dyDescent="0.2">
      <c r="A77" s="18"/>
      <c r="B77"/>
      <c r="C77"/>
      <c r="D77"/>
      <c r="E77"/>
      <c r="F77" s="289"/>
      <c r="G77"/>
      <c r="H77"/>
      <c r="I77" s="289"/>
      <c r="J77" s="289"/>
      <c r="K77"/>
      <c r="L77" s="289"/>
      <c r="M77" s="289"/>
      <c r="N77"/>
      <c r="O77" s="289"/>
      <c r="P77" s="289"/>
      <c r="Q77" s="19"/>
      <c r="R77"/>
      <c r="S77"/>
      <c r="T77"/>
      <c r="U77"/>
    </row>
    <row r="78" spans="1:23" x14ac:dyDescent="0.2">
      <c r="A78" s="18"/>
      <c r="B78"/>
      <c r="C78"/>
      <c r="D78"/>
      <c r="E78"/>
      <c r="F78" s="289"/>
      <c r="G78"/>
      <c r="H78"/>
      <c r="I78" s="289"/>
      <c r="J78" s="289"/>
      <c r="K78"/>
      <c r="L78" s="289"/>
      <c r="M78" s="289"/>
      <c r="N78"/>
      <c r="O78" s="289"/>
      <c r="P78" s="289"/>
      <c r="Q78" s="19"/>
      <c r="R78"/>
      <c r="S78"/>
      <c r="T78"/>
      <c r="U78"/>
    </row>
    <row r="79" spans="1:23" x14ac:dyDescent="0.2">
      <c r="A79" s="18"/>
      <c r="B79"/>
      <c r="C79"/>
      <c r="D79"/>
      <c r="E79"/>
      <c r="F79" s="289"/>
      <c r="G79"/>
      <c r="H79"/>
      <c r="I79" s="289"/>
      <c r="J79" s="289"/>
      <c r="K79"/>
      <c r="L79" s="289"/>
      <c r="M79" s="289"/>
      <c r="N79"/>
      <c r="O79" s="289"/>
      <c r="P79" s="289"/>
      <c r="Q79" s="19"/>
      <c r="R79"/>
      <c r="S79"/>
      <c r="T79"/>
      <c r="U79"/>
    </row>
    <row r="80" spans="1:23" x14ac:dyDescent="0.2">
      <c r="A80" s="18"/>
      <c r="B80"/>
      <c r="C80"/>
      <c r="D80"/>
      <c r="E80"/>
      <c r="F80" s="289"/>
      <c r="G80"/>
      <c r="H80"/>
      <c r="I80" s="289"/>
      <c r="J80" s="289"/>
      <c r="K80"/>
      <c r="L80" s="289"/>
      <c r="M80" s="289"/>
      <c r="N80"/>
      <c r="O80" s="289"/>
      <c r="P80" s="289"/>
      <c r="Q80" s="19"/>
      <c r="R80"/>
      <c r="S80"/>
      <c r="T80"/>
      <c r="U80"/>
    </row>
    <row r="81" spans="1:21" x14ac:dyDescent="0.2">
      <c r="A81" s="18"/>
      <c r="B81"/>
      <c r="C81"/>
      <c r="D81"/>
      <c r="E81"/>
      <c r="F81" s="289"/>
      <c r="G81"/>
      <c r="H81"/>
      <c r="I81" s="289"/>
      <c r="J81" s="289"/>
      <c r="K81"/>
      <c r="L81" s="289"/>
      <c r="M81" s="289"/>
      <c r="N81"/>
      <c r="O81" s="289"/>
      <c r="P81" s="289"/>
      <c r="Q81" s="19"/>
      <c r="R81"/>
      <c r="S81"/>
      <c r="T81"/>
      <c r="U81"/>
    </row>
    <row r="82" spans="1:21" x14ac:dyDescent="0.2">
      <c r="A82" s="18"/>
      <c r="B82"/>
      <c r="C82"/>
      <c r="D82"/>
      <c r="E82"/>
      <c r="F82" s="289"/>
      <c r="G82"/>
      <c r="H82"/>
      <c r="I82" s="289"/>
      <c r="J82" s="289"/>
      <c r="K82"/>
      <c r="L82" s="289"/>
      <c r="M82" s="289"/>
      <c r="N82"/>
      <c r="O82" s="289"/>
      <c r="P82" s="289"/>
      <c r="Q82" s="19"/>
      <c r="R82"/>
      <c r="S82"/>
      <c r="T82"/>
      <c r="U82"/>
    </row>
    <row r="83" spans="1:21" x14ac:dyDescent="0.2">
      <c r="A83" s="18"/>
      <c r="B83"/>
      <c r="C83"/>
      <c r="D83"/>
      <c r="E83"/>
      <c r="F83" s="289"/>
      <c r="G83"/>
      <c r="H83"/>
      <c r="I83" s="289"/>
      <c r="J83" s="289"/>
      <c r="K83"/>
      <c r="L83" s="289"/>
      <c r="M83" s="289"/>
      <c r="N83"/>
      <c r="O83" s="289"/>
      <c r="P83" s="289"/>
      <c r="Q83" s="19"/>
      <c r="R83"/>
      <c r="S83"/>
      <c r="T83"/>
      <c r="U83"/>
    </row>
    <row r="84" spans="1:21" x14ac:dyDescent="0.2">
      <c r="A84" s="18"/>
      <c r="B84"/>
      <c r="C84"/>
      <c r="D84"/>
      <c r="E84"/>
      <c r="F84" s="289"/>
      <c r="G84"/>
      <c r="H84"/>
      <c r="I84" s="289"/>
      <c r="J84" s="289"/>
      <c r="K84"/>
      <c r="L84" s="289"/>
      <c r="M84" s="289"/>
      <c r="N84"/>
      <c r="O84" s="289"/>
      <c r="P84" s="289"/>
      <c r="Q84" s="19"/>
      <c r="R84"/>
      <c r="S84"/>
      <c r="T84"/>
      <c r="U84"/>
    </row>
    <row r="85" spans="1:21" x14ac:dyDescent="0.2">
      <c r="A85" s="18"/>
      <c r="B85"/>
      <c r="C85"/>
      <c r="D85"/>
      <c r="E85"/>
      <c r="F85" s="289"/>
      <c r="G85"/>
      <c r="H85"/>
      <c r="I85" s="289"/>
      <c r="J85" s="289"/>
      <c r="K85"/>
      <c r="L85" s="289"/>
      <c r="M85" s="289"/>
      <c r="N85"/>
      <c r="O85" s="289"/>
      <c r="P85" s="289"/>
      <c r="Q85" s="19"/>
      <c r="R85"/>
      <c r="S85"/>
      <c r="T85"/>
      <c r="U85"/>
    </row>
    <row r="86" spans="1:21" x14ac:dyDescent="0.2">
      <c r="A86" s="18"/>
      <c r="B86"/>
      <c r="C86"/>
      <c r="D86"/>
      <c r="E86"/>
      <c r="F86" s="289"/>
      <c r="G86"/>
      <c r="H86"/>
      <c r="I86" s="289"/>
      <c r="J86" s="289"/>
      <c r="K86"/>
      <c r="L86" s="289"/>
      <c r="M86" s="289"/>
      <c r="N86"/>
      <c r="O86" s="289"/>
      <c r="P86" s="289"/>
      <c r="Q86" s="19"/>
      <c r="R86"/>
      <c r="S86"/>
      <c r="T86"/>
      <c r="U86"/>
    </row>
    <row r="87" spans="1:21" x14ac:dyDescent="0.2">
      <c r="A87" s="18"/>
      <c r="B87"/>
      <c r="C87"/>
      <c r="D87"/>
      <c r="E87"/>
      <c r="F87" s="289"/>
      <c r="G87"/>
      <c r="H87"/>
      <c r="I87" s="289"/>
      <c r="J87" s="289"/>
      <c r="K87"/>
      <c r="L87" s="289"/>
      <c r="M87" s="289"/>
      <c r="N87"/>
      <c r="O87" s="289"/>
      <c r="P87" s="289"/>
      <c r="Q87" s="19"/>
      <c r="R87"/>
      <c r="S87"/>
      <c r="T87"/>
      <c r="U87"/>
    </row>
    <row r="88" spans="1:21" x14ac:dyDescent="0.2">
      <c r="A88" s="18"/>
      <c r="B88"/>
      <c r="C88"/>
      <c r="D88"/>
      <c r="E88"/>
      <c r="F88" s="289"/>
      <c r="G88"/>
      <c r="H88"/>
      <c r="I88" s="289"/>
      <c r="J88" s="289"/>
      <c r="K88"/>
      <c r="L88" s="289"/>
      <c r="M88" s="289"/>
      <c r="N88"/>
      <c r="O88" s="289"/>
      <c r="P88" s="289"/>
      <c r="Q88" s="19"/>
      <c r="R88"/>
      <c r="S88"/>
      <c r="T88"/>
      <c r="U88"/>
    </row>
    <row r="89" spans="1:21" x14ac:dyDescent="0.2">
      <c r="A89" s="18"/>
      <c r="B89"/>
      <c r="C89"/>
      <c r="D89"/>
      <c r="E89"/>
      <c r="F89" s="289"/>
      <c r="G89"/>
      <c r="H89"/>
      <c r="I89" s="289"/>
      <c r="J89" s="289"/>
      <c r="K89"/>
      <c r="L89" s="289"/>
      <c r="M89" s="289"/>
      <c r="N89"/>
      <c r="O89" s="289"/>
      <c r="P89" s="289"/>
      <c r="Q89" s="19"/>
      <c r="R89"/>
      <c r="S89"/>
      <c r="T89"/>
      <c r="U89"/>
    </row>
    <row r="90" spans="1:21" x14ac:dyDescent="0.2">
      <c r="A90" s="18"/>
      <c r="B90"/>
      <c r="C90"/>
      <c r="D90"/>
      <c r="E90"/>
      <c r="F90" s="289"/>
      <c r="G90"/>
      <c r="H90"/>
      <c r="I90" s="289"/>
      <c r="J90" s="289"/>
      <c r="K90"/>
      <c r="L90" s="289"/>
      <c r="M90" s="289"/>
      <c r="N90"/>
      <c r="O90" s="289"/>
      <c r="P90" s="289"/>
      <c r="Q90" s="19"/>
      <c r="R90"/>
      <c r="S90"/>
      <c r="T90"/>
      <c r="U90"/>
    </row>
    <row r="91" spans="1:21" x14ac:dyDescent="0.2">
      <c r="A91" s="18"/>
      <c r="B91"/>
      <c r="C91"/>
      <c r="D91"/>
      <c r="E91"/>
      <c r="F91" s="289"/>
      <c r="G91"/>
      <c r="H91"/>
      <c r="I91" s="289"/>
      <c r="J91" s="289"/>
      <c r="K91"/>
      <c r="L91" s="289"/>
      <c r="M91" s="289"/>
      <c r="N91"/>
      <c r="O91" s="289"/>
      <c r="P91" s="289"/>
      <c r="Q91" s="19"/>
      <c r="R91"/>
      <c r="S91"/>
      <c r="T91"/>
      <c r="U91"/>
    </row>
    <row r="92" spans="1:21" x14ac:dyDescent="0.2">
      <c r="A92" s="18"/>
      <c r="B92"/>
      <c r="C92"/>
      <c r="D92"/>
      <c r="E92"/>
      <c r="F92" s="289"/>
      <c r="G92"/>
      <c r="H92"/>
      <c r="I92" s="289"/>
      <c r="J92" s="289"/>
      <c r="K92"/>
      <c r="L92" s="289"/>
      <c r="M92" s="289"/>
      <c r="N92"/>
      <c r="O92" s="289"/>
      <c r="P92" s="289"/>
      <c r="Q92" s="19"/>
      <c r="R92"/>
      <c r="S92"/>
      <c r="T92"/>
      <c r="U92"/>
    </row>
    <row r="93" spans="1:21" x14ac:dyDescent="0.2">
      <c r="A93" s="18"/>
      <c r="B93"/>
      <c r="C93"/>
      <c r="D93"/>
      <c r="E93"/>
      <c r="F93" s="289"/>
      <c r="G93"/>
      <c r="H93"/>
      <c r="I93" s="289"/>
      <c r="J93" s="289"/>
      <c r="K93"/>
      <c r="L93" s="289"/>
      <c r="M93" s="289"/>
      <c r="N93"/>
      <c r="O93" s="289"/>
      <c r="P93" s="289"/>
      <c r="Q93" s="19"/>
      <c r="R93"/>
      <c r="S93"/>
      <c r="T93"/>
      <c r="U93"/>
    </row>
    <row r="94" spans="1:21" x14ac:dyDescent="0.2">
      <c r="A94" s="18"/>
      <c r="B94"/>
      <c r="C94"/>
      <c r="D94"/>
      <c r="E94"/>
      <c r="F94" s="289"/>
      <c r="G94"/>
      <c r="H94"/>
      <c r="I94" s="289"/>
      <c r="J94" s="289"/>
      <c r="K94"/>
      <c r="L94" s="289"/>
      <c r="M94" s="289"/>
      <c r="N94"/>
      <c r="O94" s="289"/>
      <c r="P94" s="289"/>
      <c r="Q94" s="19"/>
      <c r="R94"/>
      <c r="S94"/>
      <c r="T94"/>
      <c r="U94"/>
    </row>
    <row r="95" spans="1:21" x14ac:dyDescent="0.2">
      <c r="A95" s="18"/>
      <c r="B95"/>
      <c r="C95"/>
      <c r="D95"/>
      <c r="E95"/>
      <c r="F95" s="289"/>
      <c r="G95"/>
      <c r="H95"/>
      <c r="I95" s="289"/>
      <c r="J95" s="289"/>
      <c r="K95"/>
      <c r="L95" s="289"/>
      <c r="M95" s="289"/>
      <c r="N95"/>
      <c r="O95" s="289"/>
      <c r="P95" s="289"/>
      <c r="Q95" s="19"/>
      <c r="R95"/>
      <c r="S95"/>
      <c r="T95"/>
      <c r="U95"/>
    </row>
    <row r="96" spans="1:21" x14ac:dyDescent="0.2">
      <c r="A96" s="18"/>
      <c r="B96"/>
      <c r="C96"/>
      <c r="D96"/>
      <c r="E96"/>
      <c r="F96" s="289"/>
      <c r="G96"/>
      <c r="H96"/>
      <c r="I96" s="289"/>
      <c r="J96" s="289"/>
      <c r="K96"/>
      <c r="L96" s="289"/>
      <c r="M96" s="289"/>
      <c r="N96"/>
      <c r="O96" s="289"/>
      <c r="P96" s="289"/>
      <c r="Q96" s="19"/>
      <c r="R96"/>
      <c r="S96"/>
      <c r="T96"/>
      <c r="U96"/>
    </row>
    <row r="97" spans="1:21" x14ac:dyDescent="0.2">
      <c r="A97" s="18"/>
      <c r="B97"/>
      <c r="C97"/>
      <c r="D97"/>
      <c r="E97"/>
      <c r="F97" s="289"/>
      <c r="G97"/>
      <c r="H97"/>
      <c r="I97" s="289"/>
      <c r="J97" s="289"/>
      <c r="K97"/>
      <c r="L97" s="289"/>
      <c r="M97" s="289"/>
      <c r="N97"/>
      <c r="O97" s="289"/>
      <c r="P97" s="289"/>
      <c r="Q97" s="19"/>
      <c r="R97"/>
      <c r="S97"/>
      <c r="T97"/>
      <c r="U97"/>
    </row>
    <row r="98" spans="1:21" x14ac:dyDescent="0.2">
      <c r="A98" s="18"/>
      <c r="B98"/>
      <c r="C98"/>
      <c r="D98"/>
      <c r="E98"/>
      <c r="F98" s="289"/>
      <c r="G98"/>
      <c r="H98"/>
      <c r="I98" s="289"/>
      <c r="J98" s="289"/>
      <c r="K98"/>
      <c r="L98" s="289"/>
      <c r="M98" s="289"/>
      <c r="N98"/>
      <c r="O98" s="289"/>
      <c r="P98" s="289"/>
      <c r="Q98" s="19"/>
      <c r="R98"/>
      <c r="S98"/>
      <c r="T98"/>
      <c r="U98"/>
    </row>
    <row r="99" spans="1:21" x14ac:dyDescent="0.2">
      <c r="A99" s="18"/>
      <c r="B99"/>
      <c r="C99"/>
      <c r="D99"/>
      <c r="E99"/>
      <c r="F99" s="289"/>
      <c r="G99"/>
      <c r="H99"/>
      <c r="I99" s="289"/>
      <c r="J99" s="289"/>
      <c r="K99"/>
      <c r="L99" s="289"/>
      <c r="M99" s="289"/>
      <c r="N99"/>
      <c r="O99" s="289"/>
      <c r="P99" s="289"/>
      <c r="Q99" s="19"/>
      <c r="R99"/>
      <c r="S99"/>
      <c r="T99"/>
      <c r="U99"/>
    </row>
    <row r="100" spans="1:21" x14ac:dyDescent="0.2">
      <c r="A100" s="18"/>
      <c r="B100"/>
      <c r="C100"/>
      <c r="D100"/>
      <c r="E100"/>
      <c r="F100" s="289"/>
      <c r="G100"/>
      <c r="H100"/>
      <c r="I100" s="289"/>
      <c r="J100" s="289"/>
      <c r="K100"/>
      <c r="L100" s="289"/>
      <c r="M100" s="289"/>
      <c r="N100"/>
      <c r="O100" s="289"/>
      <c r="P100" s="289"/>
      <c r="Q100" s="19"/>
      <c r="R100"/>
      <c r="S100"/>
      <c r="T100"/>
      <c r="U100"/>
    </row>
    <row r="101" spans="1:21" x14ac:dyDescent="0.2">
      <c r="A101" s="18"/>
      <c r="B101"/>
      <c r="C101"/>
      <c r="D101"/>
      <c r="E101"/>
      <c r="F101" s="289"/>
      <c r="G101"/>
      <c r="H101"/>
      <c r="I101" s="289"/>
      <c r="J101" s="289"/>
      <c r="K101"/>
      <c r="L101" s="289"/>
      <c r="M101" s="289"/>
      <c r="N101"/>
      <c r="O101" s="289"/>
      <c r="P101" s="289"/>
      <c r="Q101" s="19"/>
      <c r="R101"/>
      <c r="S101"/>
      <c r="T101"/>
      <c r="U101"/>
    </row>
    <row r="102" spans="1:21" x14ac:dyDescent="0.2">
      <c r="A102" s="18"/>
      <c r="B102"/>
      <c r="C102"/>
      <c r="D102"/>
      <c r="E102"/>
      <c r="F102" s="289"/>
      <c r="G102"/>
      <c r="H102"/>
      <c r="I102" s="289"/>
      <c r="J102" s="289"/>
      <c r="K102"/>
      <c r="L102" s="289"/>
      <c r="M102" s="289"/>
      <c r="N102"/>
      <c r="O102" s="289"/>
      <c r="P102" s="289"/>
      <c r="Q102" s="19"/>
      <c r="R102"/>
      <c r="S102"/>
      <c r="T102"/>
      <c r="U102"/>
    </row>
    <row r="103" spans="1:21" x14ac:dyDescent="0.2">
      <c r="A103" s="18"/>
      <c r="B103"/>
      <c r="C103"/>
      <c r="D103"/>
      <c r="E103"/>
      <c r="F103" s="289"/>
      <c r="G103"/>
      <c r="H103"/>
      <c r="I103" s="289"/>
      <c r="J103" s="289"/>
      <c r="K103"/>
      <c r="L103" s="289"/>
      <c r="M103" s="289"/>
      <c r="N103"/>
      <c r="O103" s="289"/>
      <c r="P103" s="289"/>
      <c r="Q103" s="19"/>
      <c r="R103"/>
      <c r="S103"/>
      <c r="T103"/>
      <c r="U103"/>
    </row>
    <row r="104" spans="1:21" x14ac:dyDescent="0.2">
      <c r="A104" s="18"/>
      <c r="B104"/>
      <c r="C104"/>
      <c r="D104"/>
      <c r="E104"/>
      <c r="F104" s="289"/>
      <c r="G104"/>
      <c r="H104"/>
      <c r="I104" s="289"/>
      <c r="J104" s="289"/>
      <c r="K104"/>
      <c r="L104" s="289"/>
      <c r="M104" s="289"/>
      <c r="N104"/>
      <c r="O104" s="289"/>
      <c r="P104" s="289"/>
      <c r="Q104" s="19"/>
      <c r="R104"/>
      <c r="S104"/>
      <c r="T104"/>
      <c r="U104"/>
    </row>
    <row r="105" spans="1:21" x14ac:dyDescent="0.2">
      <c r="A105" s="18"/>
      <c r="B105"/>
      <c r="C105"/>
      <c r="D105"/>
      <c r="E105"/>
      <c r="F105" s="289"/>
      <c r="G105"/>
      <c r="H105"/>
      <c r="I105" s="289"/>
      <c r="J105" s="289"/>
      <c r="K105"/>
      <c r="L105" s="289"/>
      <c r="M105" s="289"/>
      <c r="N105"/>
      <c r="O105" s="289"/>
      <c r="P105" s="289"/>
      <c r="Q105" s="19"/>
      <c r="R105"/>
      <c r="S105"/>
      <c r="T105"/>
      <c r="U105"/>
    </row>
    <row r="106" spans="1:21" x14ac:dyDescent="0.2">
      <c r="A106" s="18"/>
      <c r="B106"/>
      <c r="C106"/>
      <c r="D106"/>
      <c r="E106"/>
      <c r="F106" s="289"/>
      <c r="G106"/>
      <c r="H106"/>
      <c r="I106" s="289"/>
      <c r="J106" s="289"/>
      <c r="K106"/>
      <c r="L106" s="289"/>
      <c r="M106" s="289"/>
      <c r="N106"/>
      <c r="O106" s="289"/>
      <c r="P106" s="289"/>
      <c r="Q106" s="19"/>
      <c r="R106"/>
      <c r="S106"/>
      <c r="T106"/>
      <c r="U106"/>
    </row>
    <row r="107" spans="1:21" x14ac:dyDescent="0.2">
      <c r="A107" s="18"/>
      <c r="B107"/>
      <c r="C107"/>
      <c r="D107"/>
      <c r="E107"/>
      <c r="F107" s="289"/>
      <c r="G107"/>
      <c r="H107"/>
      <c r="I107" s="289"/>
      <c r="J107" s="289"/>
      <c r="K107"/>
      <c r="L107" s="289"/>
      <c r="M107" s="289"/>
      <c r="N107"/>
      <c r="O107" s="289"/>
      <c r="P107" s="289"/>
      <c r="Q107" s="19"/>
      <c r="R107"/>
      <c r="S107"/>
      <c r="T107"/>
      <c r="U107"/>
    </row>
    <row r="108" spans="1:21" x14ac:dyDescent="0.2">
      <c r="A108" s="18"/>
      <c r="B108"/>
      <c r="C108"/>
      <c r="D108"/>
      <c r="E108"/>
      <c r="F108" s="289"/>
      <c r="G108"/>
      <c r="H108"/>
      <c r="I108" s="289"/>
      <c r="J108" s="289"/>
      <c r="K108"/>
      <c r="L108" s="289"/>
      <c r="M108" s="289"/>
      <c r="N108"/>
      <c r="O108" s="289"/>
      <c r="P108" s="289"/>
      <c r="Q108" s="19"/>
      <c r="R108"/>
      <c r="S108"/>
      <c r="T108"/>
      <c r="U108"/>
    </row>
    <row r="109" spans="1:21" x14ac:dyDescent="0.2">
      <c r="A109" s="18"/>
      <c r="B109"/>
      <c r="C109"/>
      <c r="D109"/>
      <c r="E109"/>
      <c r="F109" s="289"/>
      <c r="G109"/>
      <c r="H109"/>
      <c r="I109" s="289"/>
      <c r="J109" s="289"/>
      <c r="K109"/>
      <c r="L109" s="289"/>
      <c r="M109" s="289"/>
      <c r="N109"/>
      <c r="O109" s="289"/>
      <c r="P109" s="289"/>
      <c r="Q109" s="19"/>
      <c r="R109"/>
      <c r="S109"/>
      <c r="T109"/>
      <c r="U109"/>
    </row>
    <row r="110" spans="1:21" x14ac:dyDescent="0.2">
      <c r="A110" s="18"/>
      <c r="B110"/>
      <c r="C110"/>
      <c r="D110"/>
      <c r="E110"/>
      <c r="F110" s="289"/>
      <c r="G110"/>
      <c r="H110"/>
      <c r="I110" s="289"/>
      <c r="J110" s="289"/>
      <c r="K110"/>
      <c r="L110" s="289"/>
      <c r="M110" s="289"/>
      <c r="N110"/>
      <c r="O110" s="289"/>
      <c r="P110" s="289"/>
      <c r="Q110" s="19"/>
      <c r="R110"/>
      <c r="S110"/>
      <c r="T110"/>
      <c r="U110"/>
    </row>
    <row r="111" spans="1:21" x14ac:dyDescent="0.2">
      <c r="A111" s="18"/>
      <c r="B111"/>
      <c r="C111"/>
      <c r="D111"/>
      <c r="E111"/>
      <c r="F111" s="289"/>
      <c r="G111"/>
      <c r="H111"/>
      <c r="I111" s="289"/>
      <c r="J111" s="289"/>
      <c r="K111"/>
      <c r="L111" s="289"/>
      <c r="M111" s="289"/>
      <c r="N111"/>
      <c r="O111" s="289"/>
      <c r="P111" s="289"/>
      <c r="Q111" s="19"/>
      <c r="R111"/>
      <c r="S111"/>
      <c r="T111"/>
      <c r="U111"/>
    </row>
    <row r="112" spans="1:21" x14ac:dyDescent="0.2">
      <c r="A112" s="18"/>
      <c r="B112"/>
      <c r="C112"/>
      <c r="D112"/>
      <c r="E112"/>
      <c r="F112" s="289"/>
      <c r="G112"/>
      <c r="H112"/>
      <c r="I112" s="289"/>
      <c r="J112" s="289"/>
      <c r="K112"/>
      <c r="L112" s="289"/>
      <c r="M112" s="289"/>
      <c r="N112"/>
      <c r="O112" s="289"/>
      <c r="P112" s="289"/>
      <c r="Q112" s="19"/>
      <c r="R112"/>
      <c r="S112"/>
      <c r="T112"/>
      <c r="U112"/>
    </row>
    <row r="113" spans="1:21" x14ac:dyDescent="0.2">
      <c r="A113" s="18"/>
      <c r="B113"/>
      <c r="C113"/>
      <c r="D113"/>
      <c r="E113"/>
      <c r="F113" s="289"/>
      <c r="G113"/>
      <c r="H113"/>
      <c r="I113" s="289"/>
      <c r="J113" s="289"/>
      <c r="K113"/>
      <c r="L113" s="289"/>
      <c r="M113" s="289"/>
      <c r="N113"/>
      <c r="O113" s="289"/>
      <c r="P113" s="289"/>
      <c r="Q113" s="19"/>
      <c r="R113"/>
      <c r="S113"/>
      <c r="T113"/>
      <c r="U113"/>
    </row>
    <row r="114" spans="1:21" x14ac:dyDescent="0.2">
      <c r="A114" s="18"/>
      <c r="B114"/>
      <c r="C114"/>
      <c r="D114"/>
      <c r="E114"/>
      <c r="F114" s="289"/>
      <c r="G114"/>
      <c r="H114"/>
      <c r="I114" s="289"/>
      <c r="J114" s="289"/>
      <c r="K114"/>
      <c r="L114" s="289"/>
      <c r="M114" s="289"/>
      <c r="N114"/>
      <c r="O114" s="289"/>
      <c r="P114" s="289"/>
      <c r="Q114" s="19"/>
      <c r="R114"/>
      <c r="S114"/>
      <c r="T114"/>
      <c r="U114"/>
    </row>
    <row r="115" spans="1:21" x14ac:dyDescent="0.2">
      <c r="A115" s="18"/>
      <c r="B115"/>
      <c r="C115"/>
      <c r="D115"/>
      <c r="E115"/>
      <c r="F115" s="289"/>
      <c r="G115"/>
      <c r="H115"/>
      <c r="I115" s="289"/>
      <c r="J115" s="289"/>
      <c r="K115"/>
      <c r="L115" s="289"/>
      <c r="M115" s="289"/>
      <c r="N115"/>
      <c r="O115" s="289"/>
      <c r="P115" s="289"/>
      <c r="Q115" s="19"/>
      <c r="R115"/>
      <c r="S115"/>
      <c r="T115"/>
      <c r="U115"/>
    </row>
    <row r="116" spans="1:21" x14ac:dyDescent="0.2">
      <c r="A116" s="18"/>
      <c r="B116"/>
      <c r="C116"/>
      <c r="D116"/>
      <c r="E116"/>
      <c r="F116" s="289"/>
      <c r="G116"/>
      <c r="H116"/>
      <c r="I116" s="289"/>
      <c r="J116" s="289"/>
      <c r="K116"/>
      <c r="L116" s="289"/>
      <c r="M116" s="289"/>
      <c r="N116"/>
      <c r="O116" s="289"/>
      <c r="P116" s="289"/>
      <c r="Q116" s="19"/>
      <c r="R116"/>
      <c r="S116"/>
      <c r="T116"/>
      <c r="U116"/>
    </row>
    <row r="117" spans="1:21" x14ac:dyDescent="0.2">
      <c r="A117" s="18"/>
      <c r="B117"/>
      <c r="C117"/>
      <c r="D117"/>
      <c r="E117"/>
      <c r="F117" s="289"/>
      <c r="G117"/>
      <c r="H117"/>
      <c r="I117" s="289"/>
      <c r="J117" s="289"/>
      <c r="K117"/>
      <c r="L117" s="289"/>
      <c r="M117" s="289"/>
      <c r="N117"/>
      <c r="O117" s="289"/>
      <c r="P117" s="289"/>
      <c r="Q117" s="19"/>
      <c r="R117"/>
      <c r="S117"/>
      <c r="T117"/>
      <c r="U117"/>
    </row>
    <row r="118" spans="1:21" x14ac:dyDescent="0.2">
      <c r="A118" s="18"/>
      <c r="B118"/>
      <c r="C118"/>
      <c r="D118"/>
      <c r="E118"/>
      <c r="F118" s="289"/>
      <c r="G118"/>
      <c r="H118"/>
      <c r="I118" s="289"/>
      <c r="J118" s="289"/>
      <c r="K118"/>
      <c r="L118" s="289"/>
      <c r="M118" s="289"/>
      <c r="N118"/>
      <c r="O118" s="289"/>
      <c r="P118" s="289"/>
      <c r="Q118" s="19"/>
      <c r="R118"/>
      <c r="S118"/>
      <c r="T118"/>
      <c r="U118"/>
    </row>
    <row r="119" spans="1:21" x14ac:dyDescent="0.2">
      <c r="A119" s="18"/>
      <c r="B119"/>
      <c r="C119"/>
      <c r="D119"/>
      <c r="E119"/>
      <c r="F119" s="289"/>
      <c r="G119"/>
      <c r="H119"/>
      <c r="I119" s="289"/>
      <c r="J119" s="289"/>
      <c r="K119"/>
      <c r="L119" s="289"/>
      <c r="M119" s="289"/>
      <c r="N119"/>
      <c r="O119" s="289"/>
      <c r="P119" s="289"/>
      <c r="Q119" s="19"/>
      <c r="R119"/>
      <c r="S119"/>
      <c r="T119"/>
      <c r="U119"/>
    </row>
    <row r="120" spans="1:21" x14ac:dyDescent="0.2">
      <c r="A120" s="18"/>
      <c r="B120"/>
      <c r="C120"/>
      <c r="D120"/>
      <c r="E120"/>
      <c r="F120" s="289"/>
      <c r="G120"/>
      <c r="H120"/>
      <c r="I120" s="289"/>
      <c r="J120" s="289"/>
      <c r="K120"/>
      <c r="L120" s="289"/>
      <c r="M120" s="289"/>
      <c r="N120"/>
      <c r="O120" s="289"/>
      <c r="P120" s="289"/>
      <c r="Q120" s="19"/>
      <c r="R120"/>
      <c r="S120"/>
      <c r="T120"/>
      <c r="U120"/>
    </row>
    <row r="121" spans="1:21" x14ac:dyDescent="0.2">
      <c r="A121" s="18"/>
      <c r="B121"/>
      <c r="C121"/>
      <c r="D121"/>
      <c r="E121"/>
      <c r="F121" s="289"/>
      <c r="G121"/>
      <c r="H121"/>
      <c r="I121" s="289"/>
      <c r="J121" s="289"/>
      <c r="K121"/>
      <c r="L121" s="289"/>
      <c r="M121" s="289"/>
      <c r="N121"/>
      <c r="O121" s="289"/>
      <c r="P121" s="289"/>
      <c r="Q121" s="19"/>
      <c r="R121"/>
      <c r="S121"/>
      <c r="T121"/>
      <c r="U121"/>
    </row>
    <row r="122" spans="1:21" x14ac:dyDescent="0.2">
      <c r="A122" s="18"/>
      <c r="B122"/>
      <c r="C122"/>
      <c r="D122"/>
      <c r="E122"/>
      <c r="F122" s="289"/>
      <c r="G122"/>
      <c r="H122"/>
      <c r="I122" s="289"/>
      <c r="J122" s="289"/>
      <c r="K122"/>
      <c r="L122" s="289"/>
      <c r="M122" s="289"/>
      <c r="N122"/>
      <c r="O122" s="289"/>
      <c r="P122" s="289"/>
      <c r="Q122" s="19"/>
      <c r="R122"/>
      <c r="S122"/>
      <c r="T122"/>
      <c r="U122"/>
    </row>
    <row r="123" spans="1:21" x14ac:dyDescent="0.2">
      <c r="A123" s="18"/>
      <c r="B123"/>
      <c r="C123"/>
      <c r="D123"/>
      <c r="E123"/>
      <c r="F123" s="289"/>
      <c r="G123"/>
      <c r="H123"/>
      <c r="I123" s="289"/>
      <c r="J123" s="289"/>
      <c r="K123"/>
      <c r="L123" s="289"/>
      <c r="M123" s="289"/>
      <c r="N123"/>
      <c r="O123" s="289"/>
      <c r="P123" s="289"/>
      <c r="Q123" s="19"/>
      <c r="R123"/>
      <c r="S123"/>
      <c r="T123"/>
      <c r="U123"/>
    </row>
    <row r="124" spans="1:21" x14ac:dyDescent="0.2">
      <c r="A124" s="18"/>
      <c r="B124"/>
      <c r="C124"/>
      <c r="D124"/>
      <c r="E124"/>
      <c r="F124" s="289"/>
      <c r="G124"/>
      <c r="H124"/>
      <c r="I124" s="289"/>
      <c r="J124" s="289"/>
      <c r="K124"/>
      <c r="L124" s="289"/>
      <c r="M124" s="289"/>
      <c r="N124"/>
      <c r="O124" s="289"/>
      <c r="P124" s="289"/>
      <c r="Q124" s="19"/>
      <c r="R124"/>
      <c r="S124"/>
      <c r="T124"/>
      <c r="U124"/>
    </row>
    <row r="125" spans="1:21" x14ac:dyDescent="0.2">
      <c r="A125" s="18"/>
      <c r="B125"/>
      <c r="C125"/>
      <c r="D125"/>
      <c r="E125"/>
      <c r="F125" s="289"/>
      <c r="G125"/>
      <c r="H125"/>
      <c r="I125" s="289"/>
      <c r="J125" s="289"/>
      <c r="K125"/>
      <c r="L125" s="289"/>
      <c r="M125" s="289"/>
      <c r="N125"/>
      <c r="O125" s="289"/>
      <c r="P125" s="289"/>
      <c r="Q125" s="19"/>
      <c r="R125"/>
      <c r="S125"/>
      <c r="T125"/>
      <c r="U125"/>
    </row>
    <row r="126" spans="1:21" x14ac:dyDescent="0.2">
      <c r="A126" s="18"/>
      <c r="B126"/>
      <c r="C126"/>
      <c r="D126"/>
      <c r="E126"/>
      <c r="F126" s="289"/>
      <c r="G126"/>
      <c r="H126"/>
      <c r="I126" s="289"/>
      <c r="J126" s="289"/>
      <c r="K126"/>
      <c r="L126" s="289"/>
      <c r="M126" s="289"/>
      <c r="N126"/>
      <c r="O126" s="289"/>
      <c r="P126" s="289"/>
      <c r="Q126" s="19"/>
      <c r="R126"/>
      <c r="S126"/>
      <c r="T126"/>
      <c r="U126"/>
    </row>
    <row r="127" spans="1:21" x14ac:dyDescent="0.2">
      <c r="A127" s="18"/>
      <c r="B127"/>
      <c r="C127"/>
      <c r="D127"/>
      <c r="E127"/>
      <c r="F127" s="289"/>
      <c r="G127"/>
      <c r="H127"/>
      <c r="I127" s="289"/>
      <c r="J127" s="289"/>
      <c r="K127"/>
      <c r="L127" s="289"/>
      <c r="M127" s="289"/>
      <c r="N127"/>
      <c r="O127" s="289"/>
      <c r="P127" s="289"/>
      <c r="Q127" s="19"/>
      <c r="R127"/>
      <c r="S127"/>
      <c r="T127"/>
      <c r="U127"/>
    </row>
    <row r="128" spans="1:21" x14ac:dyDescent="0.2">
      <c r="A128" s="18"/>
      <c r="B128"/>
      <c r="C128"/>
      <c r="D128"/>
      <c r="E128"/>
      <c r="F128" s="289"/>
      <c r="G128"/>
      <c r="H128"/>
      <c r="I128" s="289"/>
      <c r="J128" s="289"/>
      <c r="K128"/>
      <c r="L128" s="289"/>
      <c r="M128" s="289"/>
      <c r="N128"/>
      <c r="O128" s="289"/>
      <c r="P128" s="289"/>
      <c r="Q128" s="19"/>
      <c r="R128"/>
      <c r="S128"/>
      <c r="T128"/>
      <c r="U128"/>
    </row>
    <row r="129" spans="1:21" x14ac:dyDescent="0.2">
      <c r="A129" s="18"/>
      <c r="B129"/>
      <c r="C129"/>
      <c r="D129"/>
      <c r="E129"/>
      <c r="F129" s="289"/>
      <c r="G129"/>
      <c r="H129"/>
      <c r="I129" s="289"/>
      <c r="J129" s="289"/>
      <c r="K129"/>
      <c r="L129" s="289"/>
      <c r="M129" s="289"/>
      <c r="N129"/>
      <c r="O129" s="289"/>
      <c r="P129" s="289"/>
      <c r="Q129" s="19"/>
      <c r="R129"/>
      <c r="S129"/>
      <c r="T129"/>
      <c r="U129"/>
    </row>
    <row r="130" spans="1:21" x14ac:dyDescent="0.2">
      <c r="A130" s="18"/>
      <c r="B130"/>
      <c r="C130"/>
      <c r="D130"/>
      <c r="E130"/>
      <c r="F130" s="289"/>
      <c r="G130"/>
      <c r="H130"/>
      <c r="I130" s="289"/>
      <c r="J130" s="289"/>
      <c r="K130"/>
      <c r="L130" s="289"/>
      <c r="M130" s="289"/>
      <c r="N130"/>
      <c r="O130" s="289"/>
      <c r="P130" s="289"/>
      <c r="Q130" s="19"/>
      <c r="R130"/>
      <c r="S130"/>
      <c r="T130"/>
      <c r="U130"/>
    </row>
    <row r="131" spans="1:21" x14ac:dyDescent="0.2">
      <c r="A131" s="18"/>
      <c r="B131"/>
      <c r="C131"/>
      <c r="D131"/>
      <c r="E131"/>
      <c r="F131" s="289"/>
      <c r="G131"/>
      <c r="H131"/>
      <c r="I131" s="289"/>
      <c r="J131" s="289"/>
      <c r="K131"/>
      <c r="L131" s="289"/>
      <c r="M131" s="289"/>
      <c r="N131"/>
      <c r="O131" s="289"/>
      <c r="P131" s="289"/>
      <c r="Q131" s="19"/>
      <c r="R131"/>
      <c r="S131"/>
      <c r="T131"/>
      <c r="U131"/>
    </row>
    <row r="132" spans="1:21" x14ac:dyDescent="0.2">
      <c r="A132" s="18"/>
      <c r="B132"/>
      <c r="C132"/>
      <c r="D132"/>
      <c r="E132"/>
      <c r="F132" s="289"/>
      <c r="G132"/>
      <c r="H132"/>
      <c r="I132" s="289"/>
      <c r="J132" s="289"/>
      <c r="K132"/>
      <c r="L132" s="289"/>
      <c r="M132" s="289"/>
      <c r="N132"/>
      <c r="O132" s="289"/>
      <c r="P132" s="289"/>
      <c r="Q132" s="19"/>
      <c r="R132"/>
      <c r="S132"/>
      <c r="T132"/>
      <c r="U132"/>
    </row>
    <row r="133" spans="1:21" x14ac:dyDescent="0.2">
      <c r="A133" s="18"/>
      <c r="B133"/>
      <c r="C133"/>
      <c r="D133"/>
      <c r="E133"/>
      <c r="F133" s="289"/>
      <c r="G133"/>
      <c r="H133"/>
      <c r="I133" s="289"/>
      <c r="J133" s="289"/>
      <c r="K133"/>
      <c r="L133" s="289"/>
      <c r="M133" s="289"/>
      <c r="N133"/>
      <c r="O133" s="289"/>
      <c r="P133" s="289"/>
      <c r="Q133" s="19"/>
      <c r="R133"/>
      <c r="S133"/>
      <c r="T133"/>
      <c r="U133"/>
    </row>
    <row r="134" spans="1:21" x14ac:dyDescent="0.2">
      <c r="A134" s="18"/>
      <c r="B134"/>
      <c r="C134"/>
      <c r="D134"/>
      <c r="E134"/>
      <c r="F134" s="289"/>
      <c r="G134"/>
      <c r="H134"/>
      <c r="I134" s="289"/>
      <c r="J134" s="289"/>
      <c r="K134"/>
      <c r="L134" s="289"/>
      <c r="M134" s="289"/>
      <c r="N134"/>
      <c r="O134" s="289"/>
      <c r="P134" s="289"/>
      <c r="Q134" s="19"/>
      <c r="R134"/>
      <c r="S134"/>
      <c r="T134"/>
      <c r="U134"/>
    </row>
    <row r="135" spans="1:21" x14ac:dyDescent="0.2">
      <c r="A135" s="18"/>
      <c r="B135"/>
      <c r="C135"/>
      <c r="D135"/>
      <c r="E135"/>
      <c r="F135" s="289"/>
      <c r="G135"/>
      <c r="H135"/>
      <c r="I135" s="289"/>
      <c r="J135" s="289"/>
      <c r="K135"/>
      <c r="L135" s="289"/>
      <c r="M135" s="289"/>
      <c r="N135"/>
      <c r="O135" s="289"/>
      <c r="P135" s="289"/>
      <c r="Q135" s="19"/>
      <c r="R135"/>
      <c r="S135"/>
      <c r="T135"/>
      <c r="U135"/>
    </row>
    <row r="136" spans="1:21" x14ac:dyDescent="0.2">
      <c r="A136" s="18"/>
      <c r="B136"/>
      <c r="C136"/>
      <c r="D136"/>
      <c r="E136"/>
      <c r="F136" s="289"/>
      <c r="G136"/>
      <c r="H136"/>
      <c r="I136" s="289"/>
      <c r="J136" s="289"/>
      <c r="K136"/>
      <c r="L136" s="289"/>
      <c r="M136" s="289"/>
      <c r="N136"/>
      <c r="O136" s="289"/>
      <c r="P136" s="289"/>
      <c r="Q136" s="19"/>
      <c r="R136"/>
      <c r="S136"/>
      <c r="T136"/>
      <c r="U136"/>
    </row>
    <row r="137" spans="1:21" x14ac:dyDescent="0.2">
      <c r="A137" s="18"/>
      <c r="B137"/>
      <c r="C137"/>
      <c r="D137"/>
      <c r="E137"/>
      <c r="F137" s="289"/>
      <c r="G137"/>
      <c r="H137"/>
      <c r="I137" s="289"/>
      <c r="J137" s="289"/>
      <c r="K137"/>
      <c r="L137" s="289"/>
      <c r="M137" s="289"/>
      <c r="N137"/>
      <c r="O137" s="289"/>
      <c r="P137" s="289"/>
      <c r="Q137" s="19"/>
      <c r="R137"/>
      <c r="S137"/>
      <c r="T137"/>
      <c r="U137"/>
    </row>
    <row r="138" spans="1:21" x14ac:dyDescent="0.2">
      <c r="A138" s="18"/>
      <c r="B138"/>
      <c r="C138"/>
      <c r="D138"/>
      <c r="E138"/>
      <c r="F138" s="289"/>
      <c r="G138"/>
      <c r="H138"/>
      <c r="I138" s="289"/>
      <c r="J138" s="289"/>
      <c r="K138"/>
      <c r="L138" s="289"/>
      <c r="M138" s="289"/>
      <c r="N138"/>
      <c r="O138" s="289"/>
      <c r="P138" s="289"/>
      <c r="Q138" s="19"/>
      <c r="R138"/>
      <c r="S138"/>
      <c r="T138"/>
      <c r="U138"/>
    </row>
    <row r="139" spans="1:21" x14ac:dyDescent="0.2">
      <c r="A139" s="18"/>
      <c r="B139"/>
      <c r="C139"/>
      <c r="D139"/>
      <c r="E139"/>
      <c r="F139" s="289"/>
      <c r="G139"/>
      <c r="H139"/>
      <c r="I139" s="289"/>
      <c r="J139" s="289"/>
      <c r="K139"/>
      <c r="L139" s="289"/>
      <c r="M139" s="289"/>
      <c r="N139"/>
      <c r="O139" s="289"/>
      <c r="P139" s="289"/>
      <c r="Q139" s="19"/>
      <c r="R139"/>
      <c r="S139"/>
      <c r="T139"/>
      <c r="U139"/>
    </row>
    <row r="140" spans="1:21" x14ac:dyDescent="0.2">
      <c r="A140" s="18"/>
      <c r="B140"/>
      <c r="C140"/>
      <c r="D140"/>
      <c r="E140"/>
      <c r="F140" s="289"/>
      <c r="G140"/>
      <c r="H140"/>
      <c r="I140" s="289"/>
      <c r="J140" s="289"/>
      <c r="K140"/>
      <c r="L140" s="289"/>
      <c r="M140" s="289"/>
      <c r="N140"/>
      <c r="O140" s="289"/>
      <c r="P140" s="289"/>
      <c r="Q140" s="19"/>
      <c r="R140"/>
      <c r="S140"/>
      <c r="T140"/>
      <c r="U140"/>
    </row>
    <row r="141" spans="1:21" x14ac:dyDescent="0.2">
      <c r="A141" s="18"/>
      <c r="B141"/>
      <c r="C141"/>
      <c r="D141"/>
      <c r="E141"/>
      <c r="F141" s="289"/>
      <c r="G141"/>
      <c r="H141"/>
      <c r="I141" s="289"/>
      <c r="J141" s="289"/>
      <c r="K141"/>
      <c r="L141" s="289"/>
      <c r="M141" s="289"/>
      <c r="N141"/>
      <c r="O141" s="289"/>
      <c r="P141" s="289"/>
      <c r="Q141" s="19"/>
      <c r="R141"/>
      <c r="S141"/>
      <c r="T141"/>
      <c r="U141"/>
    </row>
    <row r="142" spans="1:21" x14ac:dyDescent="0.2">
      <c r="A142" s="18"/>
      <c r="B142"/>
      <c r="C142"/>
      <c r="D142"/>
      <c r="E142"/>
      <c r="F142" s="289"/>
      <c r="G142"/>
      <c r="H142"/>
      <c r="I142" s="289"/>
      <c r="J142" s="289"/>
      <c r="K142"/>
      <c r="L142" s="289"/>
      <c r="M142" s="289"/>
      <c r="N142"/>
      <c r="O142" s="289"/>
      <c r="P142" s="289"/>
      <c r="Q142" s="19"/>
      <c r="R142"/>
      <c r="S142"/>
      <c r="T142"/>
      <c r="U142"/>
    </row>
    <row r="143" spans="1:21" x14ac:dyDescent="0.2">
      <c r="A143" s="18"/>
      <c r="B143"/>
      <c r="C143"/>
      <c r="D143"/>
      <c r="E143"/>
      <c r="F143" s="289"/>
      <c r="G143"/>
      <c r="H143"/>
      <c r="I143" s="289"/>
      <c r="J143" s="289"/>
      <c r="K143"/>
      <c r="L143" s="289"/>
      <c r="M143" s="289"/>
      <c r="N143"/>
      <c r="O143" s="289"/>
      <c r="P143" s="289"/>
      <c r="Q143" s="19"/>
      <c r="R143"/>
      <c r="S143"/>
      <c r="T143"/>
      <c r="U143"/>
    </row>
    <row r="144" spans="1:21" x14ac:dyDescent="0.2">
      <c r="A144" s="18"/>
      <c r="B144"/>
      <c r="C144"/>
      <c r="D144"/>
      <c r="E144"/>
      <c r="F144" s="289"/>
      <c r="G144"/>
      <c r="H144"/>
      <c r="I144" s="289"/>
      <c r="J144" s="289"/>
      <c r="K144"/>
      <c r="L144" s="289"/>
      <c r="M144" s="289"/>
      <c r="N144"/>
      <c r="O144" s="289"/>
      <c r="P144" s="289"/>
      <c r="Q144" s="19"/>
      <c r="R144"/>
      <c r="S144"/>
      <c r="T144"/>
      <c r="U144"/>
    </row>
    <row r="145" spans="1:21" x14ac:dyDescent="0.2">
      <c r="A145" s="18"/>
      <c r="B145"/>
      <c r="C145"/>
      <c r="D145"/>
      <c r="E145"/>
      <c r="F145" s="289"/>
      <c r="G145"/>
      <c r="H145"/>
      <c r="I145" s="289"/>
      <c r="J145" s="289"/>
      <c r="K145"/>
      <c r="L145" s="289"/>
      <c r="M145" s="289"/>
      <c r="N145"/>
      <c r="O145" s="289"/>
      <c r="P145" s="289"/>
      <c r="Q145" s="19"/>
      <c r="R145"/>
      <c r="S145"/>
      <c r="T145"/>
      <c r="U145"/>
    </row>
    <row r="146" spans="1:21" x14ac:dyDescent="0.2">
      <c r="A146" s="18"/>
      <c r="B146"/>
      <c r="C146"/>
      <c r="D146"/>
      <c r="E146"/>
      <c r="F146" s="289"/>
      <c r="G146"/>
      <c r="H146"/>
      <c r="I146" s="289"/>
      <c r="J146" s="289"/>
      <c r="K146"/>
      <c r="L146" s="289"/>
      <c r="M146" s="289"/>
      <c r="N146"/>
      <c r="O146" s="289"/>
      <c r="P146" s="289"/>
      <c r="Q146" s="19"/>
      <c r="R146"/>
      <c r="S146"/>
      <c r="T146"/>
      <c r="U146"/>
    </row>
    <row r="147" spans="1:21" x14ac:dyDescent="0.2">
      <c r="A147" s="18"/>
      <c r="B147"/>
      <c r="C147"/>
      <c r="D147"/>
      <c r="E147"/>
      <c r="F147" s="289"/>
      <c r="G147"/>
      <c r="H147"/>
      <c r="I147" s="289"/>
      <c r="J147" s="289"/>
      <c r="K147"/>
      <c r="L147" s="289"/>
      <c r="M147" s="289"/>
      <c r="N147"/>
      <c r="O147" s="289"/>
      <c r="P147" s="289"/>
      <c r="Q147" s="19"/>
      <c r="R147"/>
      <c r="S147"/>
      <c r="T147"/>
      <c r="U147"/>
    </row>
    <row r="148" spans="1:21" x14ac:dyDescent="0.2">
      <c r="A148" s="18"/>
      <c r="B148"/>
      <c r="C148"/>
      <c r="D148"/>
      <c r="E148"/>
      <c r="F148" s="289"/>
      <c r="G148"/>
      <c r="H148"/>
      <c r="I148" s="289"/>
      <c r="J148" s="289"/>
      <c r="K148"/>
      <c r="L148" s="289"/>
      <c r="M148" s="289"/>
      <c r="N148"/>
      <c r="O148" s="289"/>
      <c r="P148" s="289"/>
      <c r="Q148" s="19"/>
      <c r="R148"/>
      <c r="S148"/>
      <c r="T148"/>
      <c r="U148"/>
    </row>
    <row r="149" spans="1:21" x14ac:dyDescent="0.2">
      <c r="A149" s="18"/>
      <c r="B149"/>
      <c r="C149"/>
      <c r="D149"/>
      <c r="E149"/>
      <c r="F149" s="289"/>
      <c r="G149"/>
      <c r="H149"/>
      <c r="I149" s="289"/>
      <c r="J149" s="289"/>
      <c r="K149"/>
      <c r="L149" s="289"/>
      <c r="M149" s="289"/>
      <c r="N149"/>
      <c r="O149" s="289"/>
      <c r="P149" s="289"/>
      <c r="Q149" s="19"/>
      <c r="R149"/>
      <c r="S149"/>
      <c r="T149"/>
      <c r="U149"/>
    </row>
    <row r="150" spans="1:21" x14ac:dyDescent="0.2">
      <c r="A150" s="18"/>
      <c r="B150"/>
      <c r="C150"/>
      <c r="D150"/>
      <c r="E150"/>
      <c r="F150" s="289"/>
      <c r="G150"/>
      <c r="H150"/>
      <c r="I150" s="289"/>
      <c r="J150" s="289"/>
      <c r="K150"/>
      <c r="L150" s="289"/>
      <c r="M150" s="289"/>
      <c r="N150"/>
      <c r="O150" s="289"/>
      <c r="P150" s="289"/>
      <c r="Q150" s="19"/>
      <c r="R150"/>
      <c r="S150"/>
      <c r="T150"/>
      <c r="U150"/>
    </row>
    <row r="151" spans="1:21" x14ac:dyDescent="0.2">
      <c r="A151" s="18"/>
      <c r="B151"/>
      <c r="C151"/>
      <c r="D151"/>
      <c r="E151"/>
      <c r="F151" s="289"/>
      <c r="G151"/>
      <c r="H151"/>
      <c r="I151" s="289"/>
      <c r="J151" s="289"/>
      <c r="K151"/>
      <c r="L151" s="289"/>
      <c r="M151" s="289"/>
      <c r="N151"/>
      <c r="O151" s="289"/>
      <c r="P151" s="289"/>
      <c r="Q151" s="19"/>
      <c r="R151"/>
      <c r="S151"/>
      <c r="T151"/>
      <c r="U151"/>
    </row>
    <row r="152" spans="1:21" x14ac:dyDescent="0.2">
      <c r="A152" s="18"/>
      <c r="B152"/>
      <c r="C152"/>
      <c r="D152"/>
      <c r="E152"/>
      <c r="F152" s="289"/>
      <c r="G152"/>
      <c r="H152"/>
      <c r="I152" s="289"/>
      <c r="J152" s="289"/>
      <c r="K152"/>
      <c r="L152" s="289"/>
      <c r="M152" s="289"/>
      <c r="N152"/>
      <c r="O152" s="289"/>
      <c r="P152" s="289"/>
      <c r="Q152" s="19"/>
      <c r="R152"/>
      <c r="S152"/>
      <c r="T152"/>
      <c r="U152"/>
    </row>
    <row r="153" spans="1:21" x14ac:dyDescent="0.2">
      <c r="A153" s="18"/>
      <c r="B153"/>
      <c r="C153"/>
      <c r="D153"/>
      <c r="E153"/>
      <c r="F153" s="289"/>
      <c r="G153"/>
      <c r="H153"/>
      <c r="I153" s="289"/>
      <c r="J153" s="289"/>
      <c r="K153"/>
      <c r="L153" s="289"/>
      <c r="M153" s="289"/>
      <c r="N153"/>
      <c r="O153" s="289"/>
      <c r="P153" s="289"/>
      <c r="Q153" s="19"/>
      <c r="R153"/>
      <c r="S153"/>
      <c r="T153"/>
      <c r="U153"/>
    </row>
    <row r="154" spans="1:21" x14ac:dyDescent="0.2">
      <c r="A154" s="18"/>
      <c r="B154"/>
      <c r="C154"/>
      <c r="D154"/>
      <c r="E154"/>
      <c r="F154" s="289"/>
      <c r="G154"/>
      <c r="H154"/>
      <c r="I154" s="289"/>
      <c r="J154" s="289"/>
      <c r="K154"/>
      <c r="L154" s="289"/>
      <c r="M154" s="289"/>
      <c r="N154"/>
      <c r="O154" s="289"/>
      <c r="P154" s="289"/>
      <c r="Q154" s="19"/>
      <c r="R154"/>
      <c r="S154"/>
      <c r="T154"/>
      <c r="U154"/>
    </row>
    <row r="155" spans="1:21" x14ac:dyDescent="0.2">
      <c r="A155" s="18"/>
      <c r="B155"/>
      <c r="C155"/>
      <c r="D155"/>
      <c r="E155"/>
      <c r="F155" s="289"/>
      <c r="G155"/>
      <c r="H155"/>
      <c r="I155" s="289"/>
      <c r="J155" s="289"/>
      <c r="K155"/>
      <c r="L155" s="289"/>
      <c r="M155" s="289"/>
      <c r="N155"/>
      <c r="O155" s="289"/>
      <c r="P155" s="289"/>
      <c r="Q155" s="19"/>
      <c r="R155"/>
      <c r="S155"/>
      <c r="T155"/>
      <c r="U155"/>
    </row>
    <row r="156" spans="1:21" x14ac:dyDescent="0.2">
      <c r="A156" s="18"/>
      <c r="B156"/>
      <c r="C156"/>
      <c r="D156"/>
      <c r="E156"/>
      <c r="F156" s="289"/>
      <c r="G156"/>
      <c r="H156"/>
      <c r="I156" s="289"/>
      <c r="J156" s="289"/>
      <c r="K156"/>
      <c r="L156" s="289"/>
      <c r="M156" s="289"/>
      <c r="N156"/>
      <c r="O156" s="289"/>
      <c r="P156" s="289"/>
      <c r="Q156" s="19"/>
      <c r="R156"/>
      <c r="S156"/>
      <c r="T156"/>
      <c r="U156"/>
    </row>
    <row r="157" spans="1:21" x14ac:dyDescent="0.2">
      <c r="A157" s="18"/>
      <c r="B157"/>
      <c r="C157"/>
      <c r="D157"/>
      <c r="E157"/>
      <c r="F157" s="289"/>
      <c r="G157"/>
      <c r="H157"/>
      <c r="I157" s="289"/>
      <c r="J157" s="289"/>
      <c r="K157"/>
      <c r="L157" s="289"/>
      <c r="M157" s="289"/>
      <c r="N157"/>
      <c r="O157" s="289"/>
      <c r="P157" s="289"/>
      <c r="Q157" s="19"/>
      <c r="R157"/>
      <c r="S157"/>
      <c r="T157"/>
      <c r="U157"/>
    </row>
    <row r="158" spans="1:21" x14ac:dyDescent="0.2">
      <c r="A158" s="18"/>
      <c r="B158"/>
      <c r="C158"/>
      <c r="D158"/>
      <c r="E158"/>
      <c r="F158" s="289"/>
      <c r="G158"/>
      <c r="H158"/>
      <c r="I158" s="289"/>
      <c r="J158" s="289"/>
      <c r="K158"/>
      <c r="L158" s="289"/>
      <c r="M158" s="289"/>
      <c r="N158"/>
      <c r="O158" s="289"/>
      <c r="P158" s="289"/>
      <c r="Q158" s="19"/>
      <c r="R158"/>
      <c r="S158"/>
      <c r="T158"/>
      <c r="U158"/>
    </row>
    <row r="159" spans="1:21" x14ac:dyDescent="0.2">
      <c r="A159" s="18"/>
      <c r="B159"/>
      <c r="C159"/>
      <c r="D159"/>
      <c r="E159"/>
      <c r="F159" s="289"/>
      <c r="G159"/>
      <c r="H159"/>
      <c r="I159" s="289"/>
      <c r="J159" s="289"/>
      <c r="K159"/>
      <c r="L159" s="289"/>
      <c r="M159" s="289"/>
      <c r="N159"/>
      <c r="O159" s="289"/>
      <c r="P159" s="289"/>
      <c r="Q159" s="19"/>
      <c r="R159"/>
      <c r="S159"/>
      <c r="T159"/>
      <c r="U159"/>
    </row>
    <row r="160" spans="1:21" x14ac:dyDescent="0.2">
      <c r="A160" s="18"/>
      <c r="B160"/>
      <c r="C160"/>
      <c r="D160"/>
      <c r="E160"/>
      <c r="F160" s="289"/>
      <c r="G160"/>
      <c r="H160"/>
      <c r="I160" s="289"/>
      <c r="J160" s="289"/>
      <c r="K160"/>
      <c r="L160" s="289"/>
      <c r="M160" s="289"/>
      <c r="N160"/>
      <c r="O160" s="289"/>
      <c r="P160" s="289"/>
      <c r="Q160" s="19"/>
      <c r="R160"/>
      <c r="S160"/>
      <c r="T160"/>
      <c r="U160"/>
    </row>
    <row r="161" spans="1:21" x14ac:dyDescent="0.2">
      <c r="A161" s="18"/>
      <c r="B161"/>
      <c r="C161"/>
      <c r="D161"/>
      <c r="E161"/>
      <c r="F161" s="289"/>
      <c r="G161"/>
      <c r="H161"/>
      <c r="I161" s="289"/>
      <c r="J161" s="289"/>
      <c r="K161"/>
      <c r="L161" s="289"/>
      <c r="M161" s="289"/>
      <c r="N161"/>
      <c r="O161" s="289"/>
      <c r="P161" s="289"/>
      <c r="Q161" s="19"/>
      <c r="R161"/>
      <c r="S161"/>
      <c r="T161"/>
      <c r="U161"/>
    </row>
    <row r="162" spans="1:21" x14ac:dyDescent="0.2">
      <c r="A162" s="18"/>
      <c r="B162"/>
      <c r="C162"/>
      <c r="D162"/>
      <c r="E162"/>
      <c r="F162" s="289"/>
      <c r="G162"/>
      <c r="H162"/>
      <c r="I162" s="289"/>
      <c r="J162" s="289"/>
      <c r="K162"/>
      <c r="L162" s="289"/>
      <c r="M162" s="289"/>
      <c r="N162"/>
      <c r="O162" s="289"/>
      <c r="P162" s="289"/>
      <c r="Q162" s="19"/>
      <c r="R162"/>
      <c r="S162"/>
      <c r="T162"/>
      <c r="U162"/>
    </row>
    <row r="163" spans="1:21" x14ac:dyDescent="0.2">
      <c r="A163" s="18"/>
      <c r="B163"/>
      <c r="C163"/>
      <c r="D163"/>
      <c r="E163"/>
      <c r="F163" s="289"/>
      <c r="G163"/>
      <c r="H163"/>
      <c r="I163" s="289"/>
      <c r="J163" s="289"/>
      <c r="K163"/>
      <c r="L163" s="289"/>
      <c r="M163" s="289"/>
      <c r="N163"/>
      <c r="O163" s="289"/>
      <c r="P163" s="289"/>
      <c r="Q163" s="19"/>
      <c r="R163"/>
      <c r="S163"/>
      <c r="T163"/>
      <c r="U163"/>
    </row>
    <row r="164" spans="1:21" x14ac:dyDescent="0.2">
      <c r="A164" s="18"/>
      <c r="B164"/>
      <c r="C164"/>
      <c r="D164"/>
      <c r="E164"/>
      <c r="F164" s="289"/>
      <c r="G164"/>
      <c r="H164"/>
      <c r="I164" s="289"/>
      <c r="J164" s="289"/>
      <c r="K164"/>
      <c r="L164" s="289"/>
      <c r="M164" s="289"/>
      <c r="N164"/>
      <c r="O164" s="289"/>
      <c r="P164" s="289"/>
      <c r="Q164" s="19"/>
      <c r="R164"/>
      <c r="S164"/>
      <c r="T164"/>
      <c r="U164"/>
    </row>
    <row r="165" spans="1:21" x14ac:dyDescent="0.2">
      <c r="A165" s="18"/>
      <c r="B165"/>
      <c r="C165"/>
      <c r="D165"/>
      <c r="E165"/>
      <c r="F165" s="289"/>
      <c r="G165"/>
      <c r="H165"/>
      <c r="I165" s="289"/>
      <c r="J165" s="289"/>
      <c r="K165"/>
      <c r="L165" s="289"/>
      <c r="M165" s="289"/>
      <c r="N165"/>
      <c r="O165" s="289"/>
      <c r="P165" s="289"/>
      <c r="Q165" s="19"/>
      <c r="R165"/>
      <c r="S165"/>
      <c r="T165"/>
      <c r="U165"/>
    </row>
    <row r="166" spans="1:21" x14ac:dyDescent="0.2">
      <c r="A166" s="18"/>
      <c r="B166"/>
      <c r="C166"/>
      <c r="D166"/>
      <c r="E166"/>
      <c r="F166" s="289"/>
      <c r="G166"/>
      <c r="H166"/>
      <c r="I166" s="289"/>
      <c r="J166" s="289"/>
      <c r="K166"/>
      <c r="L166" s="289"/>
      <c r="M166" s="289"/>
      <c r="N166"/>
      <c r="O166" s="289"/>
      <c r="P166" s="289"/>
      <c r="Q166" s="19"/>
      <c r="R166"/>
      <c r="S166"/>
      <c r="T166"/>
      <c r="U166"/>
    </row>
    <row r="167" spans="1:21" x14ac:dyDescent="0.2">
      <c r="A167" s="18"/>
      <c r="B167"/>
      <c r="C167"/>
      <c r="D167"/>
      <c r="E167"/>
      <c r="F167" s="289"/>
      <c r="G167"/>
      <c r="H167"/>
      <c r="I167" s="289"/>
      <c r="J167" s="289"/>
      <c r="K167"/>
      <c r="L167" s="289"/>
      <c r="M167" s="289"/>
      <c r="N167"/>
      <c r="O167" s="289"/>
      <c r="P167" s="289"/>
      <c r="Q167" s="19"/>
      <c r="R167"/>
      <c r="S167"/>
      <c r="T167"/>
      <c r="U167"/>
    </row>
    <row r="168" spans="1:21" x14ac:dyDescent="0.2">
      <c r="A168" s="18"/>
      <c r="B168"/>
      <c r="C168"/>
      <c r="D168"/>
      <c r="E168"/>
      <c r="F168" s="289"/>
      <c r="G168"/>
      <c r="H168"/>
      <c r="I168" s="289"/>
      <c r="J168" s="289"/>
      <c r="K168"/>
      <c r="L168" s="289"/>
      <c r="M168" s="289"/>
      <c r="N168"/>
      <c r="O168" s="289"/>
      <c r="P168" s="289"/>
      <c r="Q168" s="19"/>
      <c r="R168"/>
      <c r="S168"/>
      <c r="T168"/>
      <c r="U168"/>
    </row>
    <row r="169" spans="1:21" x14ac:dyDescent="0.2">
      <c r="A169" s="18"/>
      <c r="B169"/>
      <c r="C169"/>
      <c r="D169"/>
      <c r="E169"/>
      <c r="F169" s="289"/>
      <c r="G169"/>
      <c r="H169"/>
      <c r="I169" s="289"/>
      <c r="J169" s="289"/>
      <c r="K169"/>
      <c r="L169" s="289"/>
      <c r="M169" s="289"/>
      <c r="N169"/>
      <c r="O169" s="289"/>
      <c r="P169" s="289"/>
      <c r="Q169" s="19"/>
      <c r="R169"/>
      <c r="S169"/>
      <c r="T169"/>
      <c r="U169"/>
    </row>
    <row r="170" spans="1:21" x14ac:dyDescent="0.2">
      <c r="A170" s="18"/>
      <c r="B170"/>
      <c r="C170"/>
      <c r="D170"/>
      <c r="E170"/>
      <c r="F170" s="289"/>
      <c r="G170"/>
      <c r="H170"/>
      <c r="I170" s="289"/>
      <c r="J170" s="289"/>
      <c r="K170"/>
      <c r="L170" s="289"/>
      <c r="M170" s="289"/>
      <c r="N170"/>
      <c r="O170" s="289"/>
      <c r="P170" s="289"/>
      <c r="Q170" s="19"/>
      <c r="R170"/>
      <c r="S170"/>
      <c r="T170"/>
      <c r="U170"/>
    </row>
    <row r="171" spans="1:21" x14ac:dyDescent="0.2">
      <c r="A171" s="18"/>
      <c r="B171"/>
      <c r="C171"/>
      <c r="D171"/>
      <c r="E171"/>
      <c r="F171" s="289"/>
      <c r="G171"/>
      <c r="H171"/>
      <c r="I171" s="289"/>
      <c r="J171" s="289"/>
      <c r="K171"/>
      <c r="L171" s="289"/>
      <c r="M171" s="289"/>
      <c r="N171"/>
      <c r="O171" s="289"/>
      <c r="P171" s="289"/>
      <c r="Q171" s="19"/>
      <c r="R171"/>
      <c r="S171"/>
      <c r="T171"/>
      <c r="U171"/>
    </row>
    <row r="172" spans="1:21" x14ac:dyDescent="0.2">
      <c r="A172" s="18"/>
      <c r="B172"/>
      <c r="C172"/>
      <c r="D172"/>
      <c r="E172"/>
      <c r="F172" s="289"/>
      <c r="G172"/>
      <c r="H172"/>
      <c r="I172" s="289"/>
      <c r="J172" s="289"/>
      <c r="K172"/>
      <c r="L172" s="289"/>
      <c r="M172" s="289"/>
      <c r="N172"/>
      <c r="O172" s="289"/>
      <c r="P172" s="289"/>
      <c r="Q172" s="19"/>
      <c r="R172"/>
      <c r="S172"/>
      <c r="T172"/>
      <c r="U172"/>
    </row>
    <row r="173" spans="1:21" x14ac:dyDescent="0.2">
      <c r="A173" s="18"/>
      <c r="B173"/>
      <c r="C173"/>
      <c r="D173"/>
      <c r="E173"/>
      <c r="F173" s="289"/>
      <c r="G173"/>
      <c r="H173"/>
      <c r="I173" s="289"/>
      <c r="J173" s="289"/>
      <c r="K173"/>
      <c r="L173" s="289"/>
      <c r="M173" s="289"/>
      <c r="N173"/>
      <c r="O173" s="289"/>
      <c r="P173" s="289"/>
      <c r="Q173" s="19"/>
      <c r="R173"/>
      <c r="S173"/>
      <c r="T173"/>
      <c r="U173"/>
    </row>
    <row r="174" spans="1:21" x14ac:dyDescent="0.2">
      <c r="A174" s="18"/>
      <c r="B174"/>
      <c r="C174"/>
      <c r="D174"/>
      <c r="E174"/>
      <c r="F174" s="289"/>
      <c r="G174"/>
      <c r="H174"/>
      <c r="I174" s="289"/>
      <c r="J174" s="289"/>
      <c r="K174"/>
      <c r="L174" s="289"/>
      <c r="M174" s="289"/>
      <c r="N174"/>
      <c r="O174" s="289"/>
      <c r="P174" s="289"/>
      <c r="Q174" s="19"/>
      <c r="R174"/>
      <c r="S174"/>
      <c r="T174"/>
      <c r="U174"/>
    </row>
    <row r="175" spans="1:21" x14ac:dyDescent="0.2">
      <c r="A175" s="18"/>
      <c r="B175"/>
      <c r="C175"/>
      <c r="D175"/>
      <c r="E175"/>
      <c r="F175" s="289"/>
      <c r="G175"/>
      <c r="H175"/>
      <c r="I175" s="289"/>
      <c r="J175" s="289"/>
      <c r="K175"/>
      <c r="L175" s="289"/>
      <c r="M175" s="289"/>
      <c r="N175"/>
      <c r="O175" s="289"/>
      <c r="P175" s="289"/>
      <c r="Q175" s="19"/>
      <c r="R175"/>
      <c r="S175"/>
      <c r="T175"/>
      <c r="U175"/>
    </row>
    <row r="176" spans="1:21" x14ac:dyDescent="0.2">
      <c r="A176" s="18"/>
      <c r="B176"/>
      <c r="C176"/>
      <c r="D176"/>
      <c r="E176"/>
      <c r="F176" s="289"/>
      <c r="G176"/>
      <c r="H176"/>
      <c r="I176" s="289"/>
      <c r="J176" s="289"/>
      <c r="K176"/>
      <c r="L176" s="289"/>
      <c r="M176" s="289"/>
      <c r="N176"/>
      <c r="O176" s="289"/>
      <c r="P176" s="289"/>
      <c r="Q176" s="19"/>
      <c r="R176"/>
      <c r="S176"/>
      <c r="T176"/>
      <c r="U176"/>
    </row>
    <row r="177" spans="1:21" x14ac:dyDescent="0.2">
      <c r="A177" s="18"/>
      <c r="B177"/>
      <c r="C177"/>
      <c r="D177"/>
      <c r="E177"/>
      <c r="F177" s="289"/>
      <c r="G177"/>
      <c r="H177"/>
      <c r="I177" s="289"/>
      <c r="J177" s="289"/>
      <c r="K177"/>
      <c r="L177" s="289"/>
      <c r="M177" s="289"/>
      <c r="N177"/>
      <c r="O177" s="289"/>
      <c r="P177" s="289"/>
      <c r="Q177" s="19"/>
      <c r="R177"/>
      <c r="S177"/>
      <c r="T177"/>
      <c r="U177"/>
    </row>
    <row r="178" spans="1:21" x14ac:dyDescent="0.2">
      <c r="A178" s="18"/>
      <c r="B178"/>
      <c r="C178"/>
      <c r="D178"/>
      <c r="E178"/>
      <c r="F178" s="289"/>
      <c r="G178"/>
      <c r="H178"/>
      <c r="I178" s="289"/>
      <c r="J178" s="289"/>
      <c r="K178"/>
      <c r="L178" s="289"/>
      <c r="M178" s="289"/>
      <c r="N178"/>
      <c r="O178" s="289"/>
      <c r="P178" s="289"/>
      <c r="Q178" s="19"/>
      <c r="R178"/>
      <c r="S178"/>
      <c r="T178"/>
      <c r="U178"/>
    </row>
    <row r="179" spans="1:21" x14ac:dyDescent="0.2">
      <c r="A179" s="18"/>
      <c r="B179"/>
      <c r="C179"/>
      <c r="D179"/>
      <c r="E179"/>
      <c r="F179" s="289"/>
      <c r="G179"/>
      <c r="H179"/>
      <c r="I179" s="289"/>
      <c r="J179" s="289"/>
      <c r="K179"/>
      <c r="L179" s="289"/>
      <c r="M179" s="289"/>
      <c r="N179"/>
      <c r="O179" s="289"/>
      <c r="P179" s="289"/>
      <c r="Q179" s="19"/>
      <c r="R179"/>
      <c r="S179"/>
      <c r="T179"/>
      <c r="U179"/>
    </row>
    <row r="180" spans="1:21" x14ac:dyDescent="0.2">
      <c r="A180" s="18"/>
      <c r="B180"/>
      <c r="C180"/>
      <c r="D180"/>
      <c r="E180"/>
      <c r="F180" s="289"/>
      <c r="G180"/>
      <c r="H180"/>
      <c r="I180" s="289"/>
      <c r="J180" s="289"/>
      <c r="K180"/>
      <c r="L180" s="289"/>
      <c r="M180" s="289"/>
      <c r="N180"/>
      <c r="O180" s="289"/>
      <c r="P180" s="289"/>
      <c r="Q180" s="19"/>
      <c r="R180"/>
      <c r="S180"/>
      <c r="T180"/>
      <c r="U180"/>
    </row>
    <row r="181" spans="1:21" x14ac:dyDescent="0.2">
      <c r="A181" s="18"/>
      <c r="B181"/>
      <c r="C181"/>
      <c r="D181"/>
      <c r="E181"/>
      <c r="F181" s="289"/>
      <c r="G181"/>
      <c r="H181"/>
      <c r="I181" s="289"/>
      <c r="J181" s="289"/>
      <c r="K181"/>
      <c r="L181" s="289"/>
      <c r="M181" s="289"/>
      <c r="N181"/>
      <c r="O181" s="289"/>
      <c r="P181" s="289"/>
      <c r="Q181" s="19"/>
      <c r="R181"/>
      <c r="S181"/>
      <c r="T181"/>
      <c r="U181"/>
    </row>
    <row r="182" spans="1:21" x14ac:dyDescent="0.2">
      <c r="A182" s="18"/>
      <c r="B182"/>
      <c r="C182"/>
      <c r="D182"/>
      <c r="E182"/>
      <c r="F182" s="289"/>
      <c r="G182"/>
      <c r="H182"/>
      <c r="I182" s="289"/>
      <c r="J182" s="289"/>
      <c r="K182"/>
      <c r="L182" s="289"/>
      <c r="M182" s="289"/>
      <c r="N182"/>
      <c r="O182" s="289"/>
      <c r="P182" s="289"/>
      <c r="Q182" s="19"/>
      <c r="R182"/>
      <c r="S182"/>
      <c r="T182"/>
      <c r="U182"/>
    </row>
    <row r="183" spans="1:21" x14ac:dyDescent="0.2">
      <c r="A183" s="18"/>
      <c r="B183"/>
      <c r="C183"/>
      <c r="D183"/>
      <c r="E183"/>
      <c r="F183" s="289"/>
      <c r="G183"/>
      <c r="H183"/>
      <c r="I183" s="289"/>
      <c r="J183" s="289"/>
      <c r="K183"/>
      <c r="L183" s="289"/>
      <c r="M183" s="289"/>
      <c r="N183"/>
      <c r="O183" s="289"/>
      <c r="P183" s="289"/>
      <c r="Q183" s="19"/>
      <c r="R183"/>
      <c r="S183"/>
      <c r="T183"/>
      <c r="U183"/>
    </row>
    <row r="184" spans="1:21" x14ac:dyDescent="0.2">
      <c r="A184" s="18"/>
      <c r="B184"/>
      <c r="C184"/>
      <c r="D184"/>
      <c r="E184"/>
      <c r="F184" s="289"/>
      <c r="G184"/>
      <c r="H184"/>
      <c r="I184" s="289"/>
      <c r="J184" s="289"/>
      <c r="K184"/>
      <c r="L184" s="289"/>
      <c r="M184" s="289"/>
      <c r="N184"/>
      <c r="O184" s="289"/>
      <c r="P184" s="289"/>
      <c r="Q184" s="19"/>
      <c r="R184"/>
      <c r="S184"/>
      <c r="T184"/>
      <c r="U184"/>
    </row>
    <row r="185" spans="1:21" x14ac:dyDescent="0.2">
      <c r="A185" s="18"/>
      <c r="B185"/>
      <c r="C185"/>
      <c r="D185"/>
      <c r="E185"/>
      <c r="F185" s="289"/>
      <c r="G185"/>
      <c r="H185"/>
      <c r="I185" s="289"/>
      <c r="J185" s="289"/>
      <c r="K185"/>
      <c r="L185" s="289"/>
      <c r="M185" s="289"/>
      <c r="N185"/>
      <c r="O185" s="289"/>
      <c r="P185" s="289"/>
      <c r="Q185" s="19"/>
      <c r="R185"/>
      <c r="S185"/>
      <c r="T185"/>
      <c r="U185"/>
    </row>
    <row r="186" spans="1:21" x14ac:dyDescent="0.2">
      <c r="A186" s="18"/>
      <c r="B186"/>
      <c r="C186"/>
      <c r="D186"/>
      <c r="E186"/>
      <c r="F186" s="289"/>
      <c r="G186"/>
      <c r="H186"/>
      <c r="I186" s="289"/>
      <c r="J186" s="289"/>
      <c r="K186"/>
      <c r="L186" s="289"/>
      <c r="M186" s="289"/>
      <c r="N186"/>
      <c r="O186" s="289"/>
      <c r="P186" s="289"/>
      <c r="Q186" s="19"/>
      <c r="R186"/>
      <c r="S186"/>
      <c r="T186"/>
      <c r="U186"/>
    </row>
    <row r="187" spans="1:21" x14ac:dyDescent="0.2">
      <c r="A187" s="18"/>
      <c r="B187"/>
      <c r="C187"/>
      <c r="D187"/>
      <c r="E187"/>
      <c r="F187" s="289"/>
      <c r="G187"/>
      <c r="H187"/>
      <c r="I187" s="289"/>
      <c r="J187" s="289"/>
      <c r="K187"/>
      <c r="L187" s="289"/>
      <c r="M187" s="289"/>
      <c r="N187"/>
      <c r="O187" s="289"/>
      <c r="P187" s="289"/>
      <c r="Q187" s="19"/>
      <c r="R187"/>
      <c r="S187"/>
      <c r="T187"/>
      <c r="U187"/>
    </row>
    <row r="188" spans="1:21" x14ac:dyDescent="0.2">
      <c r="A188" s="18"/>
      <c r="B188"/>
      <c r="C188"/>
      <c r="D188"/>
      <c r="E188"/>
      <c r="F188" s="289"/>
      <c r="G188"/>
      <c r="H188"/>
      <c r="I188" s="289"/>
      <c r="J188" s="289"/>
      <c r="K188"/>
      <c r="L188" s="289"/>
      <c r="M188" s="289"/>
      <c r="N188"/>
      <c r="O188" s="289"/>
      <c r="P188" s="289"/>
      <c r="Q188" s="19"/>
      <c r="R188"/>
      <c r="S188"/>
      <c r="T188"/>
      <c r="U188"/>
    </row>
    <row r="189" spans="1:21" x14ac:dyDescent="0.2">
      <c r="A189" s="18"/>
      <c r="B189"/>
      <c r="C189"/>
      <c r="D189"/>
      <c r="E189"/>
      <c r="F189" s="289"/>
      <c r="G189"/>
      <c r="H189"/>
      <c r="I189" s="289"/>
      <c r="J189" s="289"/>
      <c r="K189"/>
      <c r="L189" s="289"/>
      <c r="M189" s="289"/>
      <c r="N189"/>
      <c r="O189" s="289"/>
      <c r="P189" s="289"/>
      <c r="Q189" s="19"/>
      <c r="R189"/>
      <c r="S189"/>
      <c r="T189"/>
      <c r="U189"/>
    </row>
    <row r="190" spans="1:21" x14ac:dyDescent="0.2">
      <c r="A190" s="18"/>
      <c r="B190"/>
      <c r="C190"/>
      <c r="D190"/>
      <c r="E190"/>
      <c r="F190" s="289"/>
      <c r="G190"/>
      <c r="H190"/>
      <c r="I190" s="289"/>
      <c r="J190" s="289"/>
      <c r="K190"/>
      <c r="L190" s="289"/>
      <c r="M190" s="289"/>
      <c r="N190"/>
      <c r="O190" s="289"/>
      <c r="P190" s="289"/>
      <c r="Q190" s="19"/>
      <c r="R190"/>
      <c r="S190"/>
      <c r="T190"/>
      <c r="U190"/>
    </row>
    <row r="191" spans="1:21" x14ac:dyDescent="0.2">
      <c r="A191" s="18"/>
      <c r="B191"/>
      <c r="C191"/>
      <c r="D191"/>
      <c r="E191"/>
      <c r="F191" s="289"/>
      <c r="G191"/>
      <c r="H191"/>
      <c r="I191" s="289"/>
      <c r="J191" s="289"/>
      <c r="K191"/>
      <c r="L191" s="289"/>
      <c r="M191" s="289"/>
      <c r="N191"/>
      <c r="O191" s="289"/>
      <c r="P191" s="289"/>
      <c r="Q191" s="19"/>
      <c r="R191"/>
      <c r="S191"/>
      <c r="T191"/>
      <c r="U191"/>
    </row>
    <row r="192" spans="1:21" x14ac:dyDescent="0.2">
      <c r="A192" s="18"/>
      <c r="B192"/>
      <c r="C192"/>
      <c r="D192"/>
      <c r="E192"/>
      <c r="F192" s="289"/>
      <c r="G192"/>
      <c r="H192"/>
      <c r="I192" s="289"/>
      <c r="J192" s="289"/>
      <c r="K192"/>
      <c r="L192" s="289"/>
      <c r="M192" s="289"/>
      <c r="N192"/>
      <c r="O192" s="289"/>
      <c r="P192" s="289"/>
      <c r="Q192" s="19"/>
      <c r="R192"/>
      <c r="S192"/>
      <c r="T192"/>
      <c r="U192"/>
    </row>
    <row r="193" spans="1:21" x14ac:dyDescent="0.2">
      <c r="A193" s="18"/>
      <c r="B193"/>
      <c r="C193"/>
      <c r="D193"/>
      <c r="E193"/>
      <c r="F193" s="289"/>
      <c r="G193"/>
      <c r="H193"/>
      <c r="I193" s="289"/>
      <c r="J193" s="289"/>
      <c r="K193"/>
      <c r="L193" s="289"/>
      <c r="M193" s="289"/>
      <c r="N193"/>
      <c r="O193" s="289"/>
      <c r="P193" s="289"/>
      <c r="Q193" s="19"/>
      <c r="R193"/>
      <c r="S193"/>
      <c r="T193"/>
      <c r="U193"/>
    </row>
    <row r="194" spans="1:21" x14ac:dyDescent="0.2">
      <c r="A194" s="18"/>
      <c r="B194"/>
      <c r="C194"/>
      <c r="D194"/>
      <c r="E194"/>
      <c r="F194" s="289"/>
      <c r="G194"/>
      <c r="H194"/>
      <c r="I194" s="289"/>
      <c r="J194" s="289"/>
      <c r="K194"/>
      <c r="L194" s="289"/>
      <c r="M194" s="289"/>
      <c r="N194"/>
      <c r="O194" s="289"/>
      <c r="P194" s="289"/>
      <c r="Q194" s="19"/>
      <c r="R194"/>
      <c r="S194"/>
      <c r="T194"/>
      <c r="U194"/>
    </row>
    <row r="195" spans="1:21" x14ac:dyDescent="0.2">
      <c r="A195" s="18"/>
      <c r="B195"/>
      <c r="C195"/>
      <c r="D195"/>
      <c r="E195"/>
      <c r="F195" s="289"/>
      <c r="G195"/>
      <c r="H195"/>
      <c r="I195" s="289"/>
      <c r="J195" s="289"/>
      <c r="K195"/>
      <c r="L195" s="289"/>
      <c r="M195" s="289"/>
      <c r="N195"/>
      <c r="O195" s="289"/>
      <c r="P195" s="289"/>
      <c r="Q195" s="19"/>
      <c r="R195"/>
      <c r="S195"/>
      <c r="T195"/>
      <c r="U195"/>
    </row>
    <row r="196" spans="1:21" x14ac:dyDescent="0.2">
      <c r="A196" s="18"/>
      <c r="B196"/>
      <c r="C196"/>
      <c r="D196"/>
      <c r="E196"/>
      <c r="F196" s="289"/>
      <c r="G196"/>
      <c r="H196"/>
      <c r="I196" s="289"/>
      <c r="J196" s="289"/>
      <c r="K196"/>
      <c r="L196" s="289"/>
      <c r="M196" s="289"/>
      <c r="N196"/>
      <c r="O196" s="289"/>
      <c r="P196" s="289"/>
      <c r="Q196" s="19"/>
      <c r="R196"/>
      <c r="S196"/>
      <c r="T196"/>
      <c r="U196"/>
    </row>
    <row r="197" spans="1:21" x14ac:dyDescent="0.2">
      <c r="A197" s="18"/>
      <c r="B197"/>
      <c r="C197"/>
      <c r="D197"/>
      <c r="E197"/>
      <c r="F197" s="289"/>
      <c r="G197"/>
      <c r="H197"/>
      <c r="I197" s="289"/>
      <c r="J197" s="289"/>
      <c r="K197"/>
      <c r="L197" s="289"/>
      <c r="M197" s="289"/>
      <c r="N197"/>
      <c r="O197" s="289"/>
      <c r="P197" s="289"/>
      <c r="Q197" s="19"/>
      <c r="R197"/>
      <c r="S197"/>
      <c r="T197"/>
      <c r="U197"/>
    </row>
    <row r="198" spans="1:21" x14ac:dyDescent="0.2">
      <c r="A198" s="18"/>
      <c r="B198"/>
      <c r="C198"/>
      <c r="D198"/>
      <c r="E198"/>
      <c r="F198" s="289"/>
      <c r="G198"/>
      <c r="H198"/>
      <c r="I198" s="289"/>
      <c r="J198" s="289"/>
      <c r="K198"/>
      <c r="L198" s="289"/>
      <c r="M198" s="289"/>
      <c r="N198"/>
      <c r="O198" s="289"/>
      <c r="P198" s="289"/>
      <c r="Q198" s="19"/>
      <c r="R198"/>
      <c r="S198"/>
      <c r="T198"/>
      <c r="U198"/>
    </row>
    <row r="199" spans="1:21" x14ac:dyDescent="0.2">
      <c r="A199" s="18"/>
      <c r="B199"/>
      <c r="C199"/>
      <c r="D199"/>
      <c r="E199"/>
      <c r="F199" s="289"/>
      <c r="G199"/>
      <c r="H199"/>
      <c r="I199" s="289"/>
      <c r="J199" s="289"/>
      <c r="K199"/>
      <c r="L199" s="289"/>
      <c r="M199" s="289"/>
      <c r="N199"/>
      <c r="O199" s="289"/>
      <c r="P199" s="289"/>
      <c r="Q199" s="19"/>
      <c r="R199"/>
      <c r="S199"/>
      <c r="T199"/>
      <c r="U199"/>
    </row>
    <row r="200" spans="1:21" x14ac:dyDescent="0.2">
      <c r="A200" s="18"/>
      <c r="B200"/>
      <c r="C200"/>
      <c r="D200"/>
      <c r="E200"/>
      <c r="F200" s="289"/>
      <c r="G200"/>
      <c r="H200"/>
      <c r="I200" s="289"/>
      <c r="J200" s="289"/>
      <c r="K200"/>
      <c r="L200" s="289"/>
      <c r="M200" s="289"/>
      <c r="N200"/>
      <c r="O200" s="289"/>
      <c r="P200" s="289"/>
      <c r="Q200" s="19"/>
      <c r="R200"/>
      <c r="S200"/>
      <c r="T200"/>
      <c r="U200"/>
    </row>
    <row r="201" spans="1:21" x14ac:dyDescent="0.2">
      <c r="A201" s="18"/>
      <c r="B201"/>
      <c r="C201"/>
      <c r="D201"/>
      <c r="E201"/>
      <c r="F201" s="289"/>
      <c r="G201"/>
      <c r="H201"/>
      <c r="I201" s="289"/>
      <c r="J201" s="289"/>
      <c r="K201"/>
      <c r="L201" s="289"/>
      <c r="M201" s="289"/>
      <c r="N201"/>
      <c r="O201" s="289"/>
      <c r="P201" s="289"/>
      <c r="Q201" s="19"/>
      <c r="R201"/>
      <c r="S201"/>
      <c r="T201"/>
      <c r="U201"/>
    </row>
    <row r="202" spans="1:21" x14ac:dyDescent="0.2">
      <c r="A202" s="18"/>
      <c r="B202"/>
      <c r="C202"/>
      <c r="D202"/>
      <c r="E202"/>
      <c r="F202" s="289"/>
      <c r="G202"/>
      <c r="H202"/>
      <c r="I202" s="289"/>
      <c r="J202" s="289"/>
      <c r="K202"/>
      <c r="L202" s="289"/>
      <c r="M202" s="289"/>
      <c r="N202"/>
      <c r="O202" s="289"/>
      <c r="P202" s="289"/>
      <c r="Q202" s="19"/>
      <c r="R202"/>
      <c r="S202"/>
      <c r="T202"/>
      <c r="U202"/>
    </row>
    <row r="203" spans="1:21" x14ac:dyDescent="0.2">
      <c r="A203" s="18"/>
      <c r="B203"/>
      <c r="C203"/>
      <c r="D203"/>
      <c r="E203"/>
      <c r="F203" s="289"/>
      <c r="G203"/>
      <c r="H203"/>
      <c r="I203" s="289"/>
      <c r="J203" s="289"/>
      <c r="K203"/>
      <c r="L203" s="289"/>
      <c r="M203" s="289"/>
      <c r="N203"/>
      <c r="O203" s="289"/>
      <c r="P203" s="289"/>
      <c r="Q203" s="19"/>
      <c r="R203"/>
      <c r="S203"/>
      <c r="T203"/>
      <c r="U203"/>
    </row>
    <row r="204" spans="1:21" x14ac:dyDescent="0.2">
      <c r="A204" s="18"/>
      <c r="B204"/>
      <c r="C204"/>
      <c r="D204"/>
      <c r="E204"/>
      <c r="F204" s="289"/>
      <c r="G204"/>
      <c r="H204"/>
      <c r="I204" s="289"/>
      <c r="J204" s="289"/>
      <c r="K204"/>
      <c r="L204" s="289"/>
      <c r="M204" s="289"/>
      <c r="N204"/>
      <c r="O204" s="289"/>
      <c r="P204" s="289"/>
      <c r="Q204" s="19"/>
      <c r="R204"/>
      <c r="S204"/>
      <c r="T204"/>
      <c r="U204"/>
    </row>
    <row r="205" spans="1:21" x14ac:dyDescent="0.2">
      <c r="A205" s="18"/>
      <c r="B205"/>
      <c r="C205"/>
      <c r="D205"/>
      <c r="E205"/>
      <c r="F205" s="289"/>
      <c r="G205"/>
      <c r="H205"/>
      <c r="I205" s="289"/>
      <c r="J205" s="289"/>
      <c r="K205"/>
      <c r="L205" s="289"/>
      <c r="M205" s="289"/>
      <c r="N205"/>
      <c r="O205" s="289"/>
      <c r="P205" s="289"/>
      <c r="Q205" s="19"/>
      <c r="R205"/>
      <c r="S205"/>
      <c r="T205"/>
      <c r="U205"/>
    </row>
    <row r="206" spans="1:21" x14ac:dyDescent="0.2">
      <c r="A206" s="18"/>
      <c r="B206"/>
      <c r="C206"/>
      <c r="D206"/>
      <c r="E206"/>
      <c r="F206" s="289"/>
      <c r="G206"/>
      <c r="H206"/>
      <c r="I206" s="289"/>
      <c r="J206" s="289"/>
      <c r="K206"/>
      <c r="L206" s="289"/>
      <c r="M206" s="289"/>
      <c r="N206"/>
      <c r="O206" s="289"/>
      <c r="P206" s="289"/>
      <c r="Q206" s="19"/>
      <c r="R206"/>
      <c r="S206"/>
      <c r="T206"/>
      <c r="U206"/>
    </row>
    <row r="207" spans="1:21" x14ac:dyDescent="0.2">
      <c r="A207" s="18"/>
      <c r="B207"/>
      <c r="C207"/>
      <c r="D207"/>
      <c r="E207"/>
      <c r="F207" s="289"/>
      <c r="G207"/>
      <c r="H207"/>
      <c r="I207" s="289"/>
      <c r="J207" s="289"/>
      <c r="K207"/>
      <c r="L207" s="289"/>
      <c r="M207" s="289"/>
      <c r="N207"/>
      <c r="O207" s="289"/>
      <c r="P207" s="289"/>
      <c r="Q207" s="19"/>
      <c r="R207"/>
      <c r="S207"/>
      <c r="T207"/>
      <c r="U207"/>
    </row>
    <row r="208" spans="1:21" x14ac:dyDescent="0.2">
      <c r="A208" s="18"/>
      <c r="B208"/>
      <c r="C208"/>
      <c r="D208"/>
      <c r="E208"/>
      <c r="F208" s="289"/>
      <c r="G208"/>
      <c r="H208"/>
      <c r="I208" s="289"/>
      <c r="J208" s="289"/>
      <c r="K208"/>
      <c r="L208" s="289"/>
      <c r="M208" s="289"/>
      <c r="N208"/>
      <c r="O208" s="289"/>
      <c r="P208" s="289"/>
      <c r="Q208" s="19"/>
      <c r="R208"/>
      <c r="S208"/>
      <c r="T208"/>
      <c r="U208"/>
    </row>
    <row r="209" spans="1:21" x14ac:dyDescent="0.2">
      <c r="A209" s="18"/>
      <c r="B209"/>
      <c r="C209"/>
      <c r="D209"/>
      <c r="E209"/>
      <c r="F209" s="289"/>
      <c r="G209"/>
      <c r="H209"/>
      <c r="I209" s="289"/>
      <c r="J209" s="289"/>
      <c r="K209"/>
      <c r="L209" s="289"/>
      <c r="M209" s="289"/>
      <c r="N209"/>
      <c r="O209" s="289"/>
      <c r="P209" s="289"/>
      <c r="Q209" s="19"/>
      <c r="R209"/>
      <c r="S209"/>
      <c r="T209"/>
      <c r="U209"/>
    </row>
    <row r="210" spans="1:21" x14ac:dyDescent="0.2">
      <c r="A210" s="18"/>
      <c r="B210"/>
      <c r="C210"/>
      <c r="D210"/>
      <c r="E210"/>
      <c r="F210" s="289"/>
      <c r="G210"/>
      <c r="H210"/>
      <c r="I210" s="289"/>
      <c r="J210" s="289"/>
      <c r="K210"/>
      <c r="L210" s="289"/>
      <c r="M210" s="289"/>
      <c r="N210"/>
      <c r="O210" s="289"/>
      <c r="P210" s="289"/>
      <c r="Q210" s="19"/>
      <c r="R210"/>
      <c r="S210"/>
      <c r="T210"/>
      <c r="U210"/>
    </row>
    <row r="211" spans="1:21" x14ac:dyDescent="0.2">
      <c r="A211" s="18"/>
      <c r="B211"/>
      <c r="C211"/>
      <c r="D211"/>
      <c r="E211"/>
      <c r="F211" s="289"/>
      <c r="G211"/>
      <c r="H211"/>
      <c r="I211" s="289"/>
      <c r="J211" s="289"/>
      <c r="K211"/>
      <c r="L211" s="289"/>
      <c r="M211" s="289"/>
      <c r="N211"/>
      <c r="O211" s="289"/>
      <c r="P211" s="289"/>
      <c r="Q211" s="19"/>
      <c r="R211"/>
      <c r="S211"/>
      <c r="T211"/>
      <c r="U211"/>
    </row>
    <row r="212" spans="1:21" x14ac:dyDescent="0.2">
      <c r="A212" s="18"/>
      <c r="B212"/>
      <c r="C212"/>
      <c r="D212"/>
      <c r="E212"/>
      <c r="F212" s="289"/>
      <c r="G212"/>
      <c r="H212"/>
      <c r="I212" s="289"/>
      <c r="J212" s="289"/>
      <c r="K212"/>
      <c r="L212" s="289"/>
      <c r="M212" s="289"/>
      <c r="N212"/>
      <c r="O212" s="289"/>
      <c r="P212" s="289"/>
      <c r="Q212" s="19"/>
      <c r="R212"/>
      <c r="S212"/>
      <c r="T212"/>
      <c r="U212"/>
    </row>
    <row r="213" spans="1:21" x14ac:dyDescent="0.2">
      <c r="A213" s="18"/>
      <c r="B213"/>
      <c r="C213"/>
      <c r="D213"/>
      <c r="E213"/>
      <c r="F213" s="289"/>
      <c r="G213"/>
      <c r="H213"/>
      <c r="I213" s="289"/>
      <c r="J213" s="289"/>
      <c r="K213"/>
      <c r="L213" s="289"/>
      <c r="M213" s="289"/>
      <c r="N213"/>
      <c r="O213" s="289"/>
      <c r="P213" s="289"/>
      <c r="Q213" s="19"/>
      <c r="R213"/>
      <c r="S213"/>
      <c r="T213"/>
      <c r="U213"/>
    </row>
    <row r="214" spans="1:21" x14ac:dyDescent="0.2">
      <c r="A214" s="18"/>
      <c r="B214"/>
      <c r="C214"/>
      <c r="D214"/>
      <c r="E214"/>
      <c r="F214" s="289"/>
      <c r="G214"/>
      <c r="H214"/>
      <c r="I214" s="289"/>
      <c r="J214" s="289"/>
      <c r="K214"/>
      <c r="L214" s="289"/>
      <c r="M214" s="289"/>
      <c r="N214"/>
      <c r="O214" s="289"/>
      <c r="P214" s="289"/>
      <c r="Q214" s="19"/>
      <c r="R214"/>
      <c r="S214"/>
      <c r="T214"/>
      <c r="U214"/>
    </row>
    <row r="215" spans="1:21" x14ac:dyDescent="0.2">
      <c r="A215" s="18"/>
      <c r="B215"/>
      <c r="C215"/>
      <c r="D215"/>
      <c r="E215"/>
      <c r="F215" s="289"/>
      <c r="G215"/>
      <c r="H215"/>
      <c r="I215" s="289"/>
      <c r="J215" s="289"/>
      <c r="K215"/>
      <c r="L215" s="289"/>
      <c r="M215" s="289"/>
      <c r="N215"/>
      <c r="O215" s="289"/>
      <c r="P215" s="289"/>
      <c r="Q215" s="19"/>
      <c r="R215"/>
      <c r="S215"/>
      <c r="T215"/>
      <c r="U215"/>
    </row>
    <row r="216" spans="1:21" x14ac:dyDescent="0.2">
      <c r="A216" s="18"/>
      <c r="B216"/>
      <c r="C216"/>
      <c r="D216"/>
      <c r="E216"/>
      <c r="F216" s="289"/>
      <c r="G216"/>
      <c r="H216"/>
      <c r="I216" s="289"/>
      <c r="J216" s="289"/>
      <c r="K216"/>
      <c r="L216" s="289"/>
      <c r="M216" s="289"/>
      <c r="N216"/>
      <c r="O216" s="289"/>
      <c r="P216" s="289"/>
      <c r="Q216" s="19"/>
      <c r="R216"/>
      <c r="S216"/>
      <c r="T216"/>
      <c r="U216"/>
    </row>
    <row r="217" spans="1:21" x14ac:dyDescent="0.2">
      <c r="A217" s="18"/>
      <c r="B217"/>
      <c r="C217"/>
      <c r="D217"/>
      <c r="E217"/>
      <c r="F217" s="289"/>
      <c r="G217"/>
      <c r="H217"/>
      <c r="I217" s="289"/>
      <c r="J217" s="289"/>
      <c r="K217"/>
      <c r="L217" s="289"/>
      <c r="M217" s="289"/>
      <c r="N217"/>
      <c r="O217" s="289"/>
      <c r="P217" s="289"/>
      <c r="Q217" s="19"/>
      <c r="R217"/>
      <c r="S217"/>
      <c r="T217"/>
      <c r="U217"/>
    </row>
    <row r="218" spans="1:21" x14ac:dyDescent="0.2">
      <c r="A218" s="18"/>
      <c r="B218"/>
      <c r="C218"/>
      <c r="D218"/>
      <c r="E218"/>
      <c r="F218" s="289"/>
      <c r="G218"/>
      <c r="H218"/>
      <c r="I218" s="289"/>
      <c r="J218" s="289"/>
      <c r="K218"/>
      <c r="L218" s="289"/>
      <c r="M218" s="289"/>
      <c r="N218"/>
      <c r="O218" s="289"/>
      <c r="P218" s="289"/>
      <c r="Q218" s="19"/>
      <c r="R218"/>
      <c r="S218"/>
      <c r="T218"/>
      <c r="U218"/>
    </row>
    <row r="219" spans="1:21" x14ac:dyDescent="0.2">
      <c r="A219" s="18"/>
      <c r="B219"/>
      <c r="C219"/>
      <c r="D219"/>
      <c r="E219"/>
      <c r="F219" s="289"/>
      <c r="G219"/>
      <c r="H219"/>
      <c r="I219" s="289"/>
      <c r="J219" s="289"/>
      <c r="K219"/>
      <c r="L219" s="289"/>
      <c r="M219" s="289"/>
      <c r="N219"/>
      <c r="O219" s="289"/>
      <c r="P219" s="289"/>
      <c r="Q219" s="19"/>
      <c r="R219"/>
      <c r="S219"/>
      <c r="T219"/>
      <c r="U219"/>
    </row>
    <row r="220" spans="1:21" x14ac:dyDescent="0.2">
      <c r="A220" s="18"/>
      <c r="B220"/>
      <c r="C220"/>
      <c r="D220"/>
      <c r="E220"/>
      <c r="F220" s="289"/>
      <c r="G220"/>
      <c r="H220"/>
      <c r="I220" s="289"/>
      <c r="J220" s="289"/>
      <c r="K220"/>
      <c r="L220" s="289"/>
      <c r="M220" s="289"/>
      <c r="N220"/>
      <c r="O220" s="289"/>
      <c r="P220" s="289"/>
      <c r="Q220" s="19"/>
      <c r="R220"/>
      <c r="S220"/>
      <c r="T220"/>
      <c r="U220"/>
    </row>
    <row r="221" spans="1:21" x14ac:dyDescent="0.2">
      <c r="A221" s="18"/>
      <c r="B221"/>
      <c r="C221"/>
      <c r="D221"/>
      <c r="E221"/>
      <c r="F221" s="289"/>
      <c r="G221"/>
      <c r="H221"/>
      <c r="I221" s="289"/>
      <c r="J221" s="289"/>
      <c r="K221"/>
      <c r="L221" s="289"/>
      <c r="M221" s="289"/>
      <c r="N221"/>
      <c r="O221" s="289"/>
      <c r="P221" s="289"/>
      <c r="Q221" s="19"/>
      <c r="R221"/>
      <c r="S221"/>
      <c r="T221"/>
      <c r="U221"/>
    </row>
    <row r="222" spans="1:21" x14ac:dyDescent="0.2">
      <c r="A222" s="18"/>
      <c r="B222"/>
      <c r="C222"/>
      <c r="D222"/>
      <c r="E222"/>
      <c r="F222" s="289"/>
      <c r="G222"/>
      <c r="H222"/>
      <c r="I222" s="289"/>
      <c r="J222" s="289"/>
      <c r="K222"/>
      <c r="L222" s="289"/>
      <c r="M222" s="289"/>
      <c r="N222"/>
      <c r="O222" s="289"/>
      <c r="P222" s="289"/>
      <c r="Q222" s="19"/>
      <c r="R222"/>
      <c r="S222"/>
      <c r="T222"/>
      <c r="U222"/>
    </row>
    <row r="223" spans="1:21" x14ac:dyDescent="0.2">
      <c r="A223" s="18"/>
      <c r="B223"/>
      <c r="C223"/>
      <c r="D223"/>
      <c r="E223"/>
      <c r="F223" s="289"/>
      <c r="G223"/>
      <c r="H223"/>
      <c r="I223" s="289"/>
      <c r="J223" s="289"/>
      <c r="K223"/>
      <c r="L223" s="289"/>
      <c r="M223" s="289"/>
      <c r="N223"/>
      <c r="O223" s="289"/>
      <c r="P223" s="289"/>
      <c r="Q223" s="19"/>
      <c r="R223"/>
      <c r="S223"/>
      <c r="T223"/>
      <c r="U223"/>
    </row>
    <row r="224" spans="1:21" x14ac:dyDescent="0.2">
      <c r="A224" s="18"/>
      <c r="B224"/>
      <c r="C224"/>
      <c r="D224"/>
      <c r="E224"/>
      <c r="F224" s="289"/>
      <c r="G224"/>
      <c r="H224"/>
      <c r="I224" s="289"/>
      <c r="J224" s="289"/>
      <c r="K224"/>
      <c r="L224" s="289"/>
      <c r="M224" s="289"/>
      <c r="N224"/>
      <c r="O224" s="289"/>
      <c r="P224" s="289"/>
      <c r="Q224" s="19"/>
      <c r="R224"/>
      <c r="S224"/>
      <c r="T224"/>
      <c r="U224"/>
    </row>
    <row r="225" spans="1:21" x14ac:dyDescent="0.2">
      <c r="A225" s="18"/>
      <c r="B225"/>
      <c r="C225"/>
      <c r="D225"/>
      <c r="E225"/>
      <c r="F225" s="289"/>
      <c r="G225"/>
      <c r="H225"/>
      <c r="I225" s="289"/>
      <c r="J225" s="289"/>
      <c r="K225"/>
      <c r="L225" s="289"/>
      <c r="M225" s="289"/>
      <c r="N225"/>
      <c r="O225" s="289"/>
      <c r="P225" s="289"/>
      <c r="Q225" s="19"/>
      <c r="R225"/>
      <c r="S225"/>
      <c r="T225"/>
      <c r="U225"/>
    </row>
    <row r="226" spans="1:21" x14ac:dyDescent="0.2">
      <c r="A226" s="18"/>
      <c r="B226"/>
      <c r="C226"/>
      <c r="D226"/>
      <c r="E226"/>
      <c r="F226" s="289"/>
      <c r="G226"/>
      <c r="H226"/>
      <c r="I226" s="289"/>
      <c r="J226" s="289"/>
      <c r="K226"/>
      <c r="L226" s="289"/>
      <c r="M226" s="289"/>
      <c r="N226"/>
      <c r="O226" s="289"/>
      <c r="P226" s="289"/>
      <c r="Q226" s="19"/>
      <c r="R226"/>
      <c r="S226"/>
      <c r="T226"/>
      <c r="U226"/>
    </row>
    <row r="227" spans="1:21" x14ac:dyDescent="0.2">
      <c r="A227" s="18"/>
      <c r="B227"/>
      <c r="C227"/>
      <c r="D227"/>
      <c r="E227"/>
      <c r="F227" s="289"/>
      <c r="G227"/>
      <c r="H227"/>
      <c r="I227" s="289"/>
      <c r="J227" s="289"/>
      <c r="K227"/>
      <c r="L227" s="289"/>
      <c r="M227" s="289"/>
      <c r="N227"/>
      <c r="O227" s="289"/>
      <c r="P227" s="289"/>
      <c r="Q227" s="19"/>
      <c r="R227"/>
      <c r="S227"/>
      <c r="T227"/>
      <c r="U227"/>
    </row>
    <row r="228" spans="1:21" x14ac:dyDescent="0.2">
      <c r="A228" s="18"/>
      <c r="B228"/>
      <c r="C228"/>
      <c r="D228"/>
      <c r="E228"/>
      <c r="F228" s="289"/>
      <c r="G228"/>
      <c r="H228"/>
      <c r="I228" s="289"/>
      <c r="J228" s="289"/>
      <c r="K228"/>
      <c r="L228" s="289"/>
      <c r="M228" s="289"/>
      <c r="N228"/>
      <c r="O228" s="289"/>
      <c r="P228" s="289"/>
      <c r="Q228" s="19"/>
      <c r="R228"/>
      <c r="S228"/>
      <c r="T228"/>
      <c r="U228"/>
    </row>
    <row r="229" spans="1:21" x14ac:dyDescent="0.2">
      <c r="A229" s="18"/>
      <c r="B229"/>
      <c r="C229"/>
      <c r="D229"/>
      <c r="E229"/>
      <c r="F229" s="289"/>
      <c r="G229"/>
      <c r="H229"/>
      <c r="I229" s="289"/>
      <c r="J229" s="289"/>
      <c r="K229"/>
      <c r="L229" s="289"/>
      <c r="M229" s="289"/>
      <c r="N229"/>
      <c r="O229" s="289"/>
      <c r="P229" s="289"/>
      <c r="Q229" s="19"/>
      <c r="R229"/>
      <c r="S229"/>
      <c r="T229"/>
      <c r="U229"/>
    </row>
    <row r="230" spans="1:21" x14ac:dyDescent="0.2">
      <c r="A230" s="18"/>
      <c r="B230"/>
      <c r="C230"/>
      <c r="D230"/>
      <c r="E230"/>
      <c r="F230" s="289"/>
      <c r="G230"/>
      <c r="H230"/>
      <c r="I230" s="289"/>
      <c r="J230" s="289"/>
      <c r="K230"/>
      <c r="L230" s="289"/>
      <c r="M230" s="289"/>
      <c r="N230"/>
      <c r="O230" s="289"/>
      <c r="P230" s="289"/>
      <c r="Q230" s="19"/>
      <c r="R230"/>
      <c r="S230"/>
      <c r="T230"/>
      <c r="U230"/>
    </row>
    <row r="231" spans="1:21" x14ac:dyDescent="0.2">
      <c r="A231" s="18"/>
      <c r="B231"/>
      <c r="C231"/>
      <c r="D231"/>
      <c r="E231"/>
      <c r="F231" s="289"/>
      <c r="G231"/>
      <c r="H231"/>
      <c r="I231" s="289"/>
      <c r="J231" s="289"/>
      <c r="K231"/>
      <c r="L231" s="289"/>
      <c r="M231" s="289"/>
      <c r="N231"/>
      <c r="O231" s="289"/>
      <c r="P231" s="289"/>
      <c r="Q231" s="19"/>
      <c r="R231"/>
      <c r="S231"/>
      <c r="T231"/>
      <c r="U231"/>
    </row>
    <row r="232" spans="1:21" x14ac:dyDescent="0.2">
      <c r="A232" s="18"/>
      <c r="B232"/>
      <c r="C232"/>
      <c r="D232"/>
      <c r="E232"/>
      <c r="F232" s="289"/>
      <c r="G232"/>
      <c r="H232"/>
      <c r="I232" s="289"/>
      <c r="J232" s="289"/>
      <c r="K232"/>
      <c r="L232" s="289"/>
      <c r="M232" s="289"/>
      <c r="N232"/>
      <c r="O232" s="289"/>
      <c r="P232" s="289"/>
      <c r="Q232" s="19"/>
      <c r="R232"/>
      <c r="S232"/>
      <c r="T232"/>
      <c r="U232"/>
    </row>
    <row r="233" spans="1:21" x14ac:dyDescent="0.2">
      <c r="A233" s="18"/>
      <c r="B233"/>
      <c r="C233"/>
      <c r="D233"/>
      <c r="E233"/>
      <c r="F233" s="289"/>
      <c r="G233"/>
      <c r="H233"/>
      <c r="I233" s="289"/>
      <c r="J233" s="289"/>
      <c r="K233"/>
      <c r="L233" s="289"/>
      <c r="M233" s="289"/>
      <c r="N233"/>
      <c r="O233" s="289"/>
      <c r="P233" s="289"/>
      <c r="Q233" s="19"/>
      <c r="R233"/>
      <c r="S233"/>
      <c r="T233"/>
      <c r="U233"/>
    </row>
    <row r="234" spans="1:21" x14ac:dyDescent="0.2">
      <c r="A234" s="18"/>
      <c r="B234"/>
      <c r="C234"/>
      <c r="D234"/>
      <c r="E234"/>
      <c r="F234" s="289"/>
      <c r="G234"/>
      <c r="H234"/>
      <c r="I234" s="289"/>
      <c r="J234" s="289"/>
      <c r="K234"/>
      <c r="L234" s="289"/>
      <c r="M234" s="289"/>
      <c r="N234"/>
      <c r="O234" s="289"/>
      <c r="P234" s="289"/>
      <c r="Q234" s="19"/>
      <c r="R234"/>
      <c r="S234"/>
      <c r="T234"/>
      <c r="U234"/>
    </row>
    <row r="235" spans="1:21" x14ac:dyDescent="0.2">
      <c r="A235" s="18"/>
      <c r="B235"/>
      <c r="C235"/>
      <c r="D235"/>
      <c r="E235"/>
      <c r="F235" s="289"/>
      <c r="G235"/>
      <c r="H235"/>
      <c r="I235" s="289"/>
      <c r="J235" s="289"/>
      <c r="K235"/>
      <c r="L235" s="289"/>
      <c r="M235" s="289"/>
      <c r="N235"/>
      <c r="O235" s="289"/>
      <c r="P235" s="289"/>
      <c r="Q235" s="19"/>
      <c r="R235"/>
      <c r="S235"/>
      <c r="T235"/>
      <c r="U235"/>
    </row>
    <row r="236" spans="1:21" x14ac:dyDescent="0.2">
      <c r="A236" s="18"/>
      <c r="B236"/>
      <c r="C236"/>
      <c r="D236"/>
      <c r="E236"/>
      <c r="F236" s="289"/>
      <c r="G236"/>
      <c r="H236"/>
      <c r="I236" s="289"/>
      <c r="J236" s="289"/>
      <c r="K236"/>
      <c r="L236" s="289"/>
      <c r="M236" s="289"/>
      <c r="N236"/>
      <c r="O236" s="289"/>
      <c r="P236" s="289"/>
      <c r="Q236" s="19"/>
      <c r="R236"/>
      <c r="S236"/>
      <c r="T236"/>
      <c r="U236"/>
    </row>
    <row r="237" spans="1:21" x14ac:dyDescent="0.2">
      <c r="A237" s="18"/>
      <c r="B237"/>
      <c r="C237"/>
      <c r="D237"/>
      <c r="E237"/>
      <c r="F237" s="289"/>
      <c r="G237"/>
      <c r="H237"/>
      <c r="I237" s="289"/>
      <c r="J237" s="289"/>
      <c r="K237"/>
      <c r="L237" s="289"/>
      <c r="M237" s="289"/>
      <c r="N237"/>
      <c r="O237" s="289"/>
      <c r="P237" s="289"/>
      <c r="Q237" s="19"/>
      <c r="R237"/>
      <c r="S237"/>
      <c r="T237"/>
      <c r="U237"/>
    </row>
    <row r="238" spans="1:21" x14ac:dyDescent="0.2">
      <c r="A238" s="18"/>
      <c r="B238"/>
      <c r="C238"/>
      <c r="D238"/>
      <c r="E238"/>
      <c r="F238" s="289"/>
      <c r="G238"/>
      <c r="H238"/>
      <c r="I238" s="289"/>
      <c r="J238" s="289"/>
      <c r="K238"/>
      <c r="L238" s="289"/>
      <c r="M238" s="289"/>
      <c r="N238"/>
      <c r="O238" s="289"/>
      <c r="P238" s="289"/>
      <c r="Q238" s="19"/>
      <c r="R238"/>
      <c r="S238"/>
      <c r="T238"/>
      <c r="U238"/>
    </row>
    <row r="239" spans="1:21" x14ac:dyDescent="0.2">
      <c r="A239" s="18"/>
      <c r="B239"/>
      <c r="C239"/>
      <c r="D239"/>
      <c r="E239"/>
      <c r="F239" s="289"/>
      <c r="G239"/>
      <c r="H239"/>
      <c r="I239" s="289"/>
      <c r="J239" s="289"/>
      <c r="K239"/>
      <c r="L239" s="289"/>
      <c r="M239" s="289"/>
      <c r="N239"/>
      <c r="O239" s="289"/>
      <c r="P239" s="289"/>
      <c r="Q239" s="19"/>
      <c r="U239"/>
    </row>
    <row r="240" spans="1:21" x14ac:dyDescent="0.2">
      <c r="A240" s="18"/>
      <c r="B240"/>
      <c r="C240"/>
      <c r="D240"/>
      <c r="E240"/>
      <c r="F240" s="289"/>
      <c r="G240"/>
      <c r="H240"/>
      <c r="I240" s="289"/>
      <c r="J240" s="289"/>
      <c r="K240"/>
      <c r="L240" s="289"/>
      <c r="M240" s="289"/>
      <c r="N240"/>
      <c r="O240" s="289"/>
      <c r="P240" s="289"/>
      <c r="Q240" s="19"/>
      <c r="U240"/>
    </row>
    <row r="241" spans="1:21" x14ac:dyDescent="0.2">
      <c r="A241" s="18"/>
      <c r="B241"/>
      <c r="C241"/>
      <c r="D241"/>
      <c r="E241"/>
      <c r="F241" s="289"/>
      <c r="G241"/>
      <c r="H241"/>
      <c r="I241" s="289"/>
      <c r="J241" s="289"/>
      <c r="K241"/>
      <c r="L241" s="289"/>
      <c r="M241" s="289"/>
      <c r="N241"/>
      <c r="O241" s="289"/>
      <c r="P241" s="289"/>
      <c r="Q241" s="19"/>
      <c r="U241"/>
    </row>
    <row r="242" spans="1:21" x14ac:dyDescent="0.2">
      <c r="A242" s="18"/>
      <c r="B242"/>
      <c r="C242"/>
      <c r="D242"/>
      <c r="E242"/>
      <c r="F242" s="289"/>
      <c r="G242"/>
      <c r="H242"/>
      <c r="I242" s="289"/>
      <c r="J242" s="289"/>
      <c r="K242"/>
      <c r="L242" s="289"/>
      <c r="M242" s="289"/>
      <c r="N242"/>
      <c r="O242" s="289"/>
      <c r="P242" s="289"/>
      <c r="Q242" s="19"/>
      <c r="U242"/>
    </row>
  </sheetData>
  <mergeCells count="48">
    <mergeCell ref="V70:V74"/>
    <mergeCell ref="L70:L74"/>
    <mergeCell ref="N70:N74"/>
    <mergeCell ref="P70:P74"/>
    <mergeCell ref="R70:R74"/>
    <mergeCell ref="T70:T74"/>
    <mergeCell ref="B70:B74"/>
    <mergeCell ref="D70:D74"/>
    <mergeCell ref="F70:F74"/>
    <mergeCell ref="H70:H74"/>
    <mergeCell ref="J70:J74"/>
    <mergeCell ref="E4:G4"/>
    <mergeCell ref="H4:J4"/>
    <mergeCell ref="K4:M4"/>
    <mergeCell ref="N4:P4"/>
    <mergeCell ref="L21:L25"/>
    <mergeCell ref="M21:M25"/>
    <mergeCell ref="O6:O10"/>
    <mergeCell ref="P6:P10"/>
    <mergeCell ref="O11:O15"/>
    <mergeCell ref="P11:P15"/>
    <mergeCell ref="O16:O20"/>
    <mergeCell ref="P16:P20"/>
    <mergeCell ref="O21:O25"/>
    <mergeCell ref="P21:P25"/>
    <mergeCell ref="L6:L10"/>
    <mergeCell ref="M6:M10"/>
    <mergeCell ref="L11:L15"/>
    <mergeCell ref="M11:M15"/>
    <mergeCell ref="L16:L20"/>
    <mergeCell ref="M16:M20"/>
    <mergeCell ref="J6:J10"/>
    <mergeCell ref="R2:U2"/>
    <mergeCell ref="F6:F10"/>
    <mergeCell ref="F11:F15"/>
    <mergeCell ref="F16:F20"/>
    <mergeCell ref="F21:F25"/>
    <mergeCell ref="G6:G10"/>
    <mergeCell ref="G11:G15"/>
    <mergeCell ref="G16:G20"/>
    <mergeCell ref="G21:G25"/>
    <mergeCell ref="I6:I10"/>
    <mergeCell ref="I11:I15"/>
    <mergeCell ref="J11:J15"/>
    <mergeCell ref="I16:I20"/>
    <mergeCell ref="J16:J20"/>
    <mergeCell ref="I21:I25"/>
    <mergeCell ref="J21:J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99D-233F-C847-874F-63AE2627D4E3}">
  <dimension ref="D1:S22"/>
  <sheetViews>
    <sheetView workbookViewId="0">
      <selection activeCell="C27" sqref="C27"/>
    </sheetView>
  </sheetViews>
  <sheetFormatPr baseColWidth="10" defaultRowHeight="15" x14ac:dyDescent="0.2"/>
  <cols>
    <col min="1" max="16384" width="10.83203125" style="289"/>
  </cols>
  <sheetData>
    <row r="1" spans="4:19" ht="16" thickBot="1" x14ac:dyDescent="0.25">
      <c r="E1" s="289" t="s">
        <v>312</v>
      </c>
      <c r="N1" s="289" t="s">
        <v>313</v>
      </c>
    </row>
    <row r="2" spans="4:19" ht="17" thickBot="1" x14ac:dyDescent="0.25">
      <c r="E2" s="289" t="s">
        <v>314</v>
      </c>
      <c r="F2" s="289" t="s">
        <v>315</v>
      </c>
      <c r="N2" s="289" t="s">
        <v>316</v>
      </c>
      <c r="O2" s="289" t="s">
        <v>315</v>
      </c>
      <c r="Q2" s="409" t="s">
        <v>317</v>
      </c>
      <c r="R2" s="410" t="s">
        <v>318</v>
      </c>
      <c r="S2" s="410" t="s">
        <v>319</v>
      </c>
    </row>
    <row r="3" spans="4:19" ht="17" thickBot="1" x14ac:dyDescent="0.25">
      <c r="D3" s="289" t="s">
        <v>320</v>
      </c>
      <c r="E3" s="1">
        <v>3.6243812154696142</v>
      </c>
      <c r="F3" s="408">
        <v>3.81</v>
      </c>
      <c r="M3" s="289" t="s">
        <v>320</v>
      </c>
      <c r="N3" s="289">
        <f>E3*100/28.85</f>
        <v>12.562846500761228</v>
      </c>
      <c r="O3" s="289">
        <f>F3*100/37.15</f>
        <v>10.255720053835802</v>
      </c>
      <c r="Q3" s="411" t="s">
        <v>321</v>
      </c>
      <c r="R3" s="412" t="s">
        <v>322</v>
      </c>
      <c r="S3" s="412" t="s">
        <v>323</v>
      </c>
    </row>
    <row r="4" spans="4:19" ht="17" thickBot="1" x14ac:dyDescent="0.25">
      <c r="D4" s="289" t="s">
        <v>324</v>
      </c>
      <c r="E4" s="1">
        <v>1.2265124309392264</v>
      </c>
      <c r="F4" s="413">
        <v>1.57</v>
      </c>
      <c r="M4" s="289" t="s">
        <v>324</v>
      </c>
      <c r="N4" s="289">
        <f t="shared" ref="N4:N22" si="0">E4*100/28.85</f>
        <v>4.251342914867335</v>
      </c>
      <c r="O4" s="289">
        <f t="shared" ref="O4:O21" si="1">F4*100/37.15</f>
        <v>4.2261103633916557</v>
      </c>
      <c r="Q4" s="411" t="s">
        <v>325</v>
      </c>
      <c r="R4" s="412" t="s">
        <v>326</v>
      </c>
      <c r="S4" s="412" t="s">
        <v>327</v>
      </c>
    </row>
    <row r="5" spans="4:19" ht="17" thickBot="1" x14ac:dyDescent="0.25">
      <c r="D5" s="289" t="s">
        <v>328</v>
      </c>
      <c r="E5" s="1">
        <v>1.9783169889502759</v>
      </c>
      <c r="F5" s="413">
        <v>1.69</v>
      </c>
      <c r="M5" s="289" t="s">
        <v>328</v>
      </c>
      <c r="N5" s="289">
        <f t="shared" si="0"/>
        <v>6.8572512615260859</v>
      </c>
      <c r="O5" s="289">
        <f t="shared" si="1"/>
        <v>4.5491251682368778</v>
      </c>
      <c r="Q5" s="411" t="s">
        <v>324</v>
      </c>
      <c r="R5" s="412" t="s">
        <v>267</v>
      </c>
      <c r="S5" s="412" t="s">
        <v>329</v>
      </c>
    </row>
    <row r="6" spans="4:19" ht="17" thickBot="1" x14ac:dyDescent="0.25">
      <c r="D6" s="289" t="s">
        <v>330</v>
      </c>
      <c r="E6" s="1">
        <v>4.3366961325966864</v>
      </c>
      <c r="F6" s="413">
        <v>5.19</v>
      </c>
      <c r="M6" s="289" t="s">
        <v>330</v>
      </c>
      <c r="N6" s="289">
        <f t="shared" si="0"/>
        <v>15.031875676245013</v>
      </c>
      <c r="O6" s="289">
        <f t="shared" si="1"/>
        <v>13.970390309555855</v>
      </c>
      <c r="Q6" s="411" t="s">
        <v>331</v>
      </c>
      <c r="R6" s="412" t="s">
        <v>332</v>
      </c>
      <c r="S6" s="412" t="s">
        <v>333</v>
      </c>
    </row>
    <row r="7" spans="4:19" ht="17" thickBot="1" x14ac:dyDescent="0.25">
      <c r="D7" s="289" t="s">
        <v>334</v>
      </c>
      <c r="E7" s="1">
        <v>3.007470073664825</v>
      </c>
      <c r="F7" s="413">
        <v>2.74</v>
      </c>
      <c r="M7" s="289" t="s">
        <v>334</v>
      </c>
      <c r="N7" s="289">
        <f t="shared" si="0"/>
        <v>10.424506321195233</v>
      </c>
      <c r="O7" s="289">
        <f t="shared" si="1"/>
        <v>7.3755047106325708</v>
      </c>
      <c r="Q7" s="411" t="s">
        <v>335</v>
      </c>
      <c r="R7" s="412" t="s">
        <v>336</v>
      </c>
      <c r="S7" s="412" t="s">
        <v>337</v>
      </c>
    </row>
    <row r="8" spans="4:19" ht="17" thickBot="1" x14ac:dyDescent="0.25">
      <c r="D8" s="289" t="s">
        <v>338</v>
      </c>
      <c r="E8" s="1">
        <v>1.1895755064456721</v>
      </c>
      <c r="F8" s="413">
        <v>2.98</v>
      </c>
      <c r="M8" s="289" t="s">
        <v>338</v>
      </c>
      <c r="N8" s="289">
        <f t="shared" si="0"/>
        <v>4.1233119807475633</v>
      </c>
      <c r="O8" s="289">
        <f t="shared" si="1"/>
        <v>8.0215343203230152</v>
      </c>
      <c r="Q8" s="411" t="s">
        <v>339</v>
      </c>
      <c r="R8" s="412" t="s">
        <v>340</v>
      </c>
      <c r="S8" s="412" t="s">
        <v>341</v>
      </c>
    </row>
    <row r="9" spans="4:19" ht="17" thickBot="1" x14ac:dyDescent="0.25">
      <c r="D9" s="289" t="s">
        <v>342</v>
      </c>
      <c r="E9" s="1">
        <v>0.65828038674033151</v>
      </c>
      <c r="F9" s="413">
        <v>0</v>
      </c>
      <c r="M9" s="289" t="s">
        <v>342</v>
      </c>
      <c r="N9" s="289">
        <f t="shared" si="0"/>
        <v>2.2817344427741126</v>
      </c>
      <c r="O9" s="289">
        <f t="shared" si="1"/>
        <v>0</v>
      </c>
      <c r="Q9" s="411" t="s">
        <v>343</v>
      </c>
      <c r="R9" s="412" t="s">
        <v>344</v>
      </c>
      <c r="S9" s="412" t="s">
        <v>345</v>
      </c>
    </row>
    <row r="10" spans="4:19" ht="17" thickBot="1" x14ac:dyDescent="0.25">
      <c r="D10" s="289" t="s">
        <v>339</v>
      </c>
      <c r="E10" s="1">
        <v>1.1813595764272562</v>
      </c>
      <c r="F10" s="413">
        <v>1.71</v>
      </c>
      <c r="M10" s="289" t="s">
        <v>339</v>
      </c>
      <c r="N10" s="289">
        <f t="shared" si="0"/>
        <v>4.0948338870962084</v>
      </c>
      <c r="O10" s="289">
        <f t="shared" si="1"/>
        <v>4.6029609690444149</v>
      </c>
      <c r="Q10" s="411" t="s">
        <v>346</v>
      </c>
      <c r="R10" s="412" t="s">
        <v>347</v>
      </c>
      <c r="S10" s="412" t="s">
        <v>348</v>
      </c>
    </row>
    <row r="11" spans="4:19" ht="17" thickBot="1" x14ac:dyDescent="0.25">
      <c r="D11" s="289" t="s">
        <v>343</v>
      </c>
      <c r="E11" s="1">
        <v>0.32918301104972386</v>
      </c>
      <c r="F11" s="413">
        <v>1.39</v>
      </c>
      <c r="M11" s="289" t="s">
        <v>343</v>
      </c>
      <c r="N11" s="289">
        <f t="shared" si="0"/>
        <v>1.1410156362208799</v>
      </c>
      <c r="O11" s="289">
        <f t="shared" si="1"/>
        <v>3.7415881561238225</v>
      </c>
      <c r="Q11" s="411" t="s">
        <v>342</v>
      </c>
      <c r="R11" s="412" t="s">
        <v>308</v>
      </c>
      <c r="S11" s="412" t="s">
        <v>349</v>
      </c>
    </row>
    <row r="12" spans="4:19" ht="17" thickBot="1" x14ac:dyDescent="0.25">
      <c r="D12" s="289" t="s">
        <v>331</v>
      </c>
      <c r="E12" s="1">
        <v>0.9065303867403316</v>
      </c>
      <c r="F12" s="413">
        <v>1.38</v>
      </c>
      <c r="M12" s="289" t="s">
        <v>331</v>
      </c>
      <c r="N12" s="289">
        <f t="shared" si="0"/>
        <v>3.1422197114049619</v>
      </c>
      <c r="O12" s="289">
        <f t="shared" si="1"/>
        <v>3.7146702557200539</v>
      </c>
      <c r="Q12" s="411" t="s">
        <v>350</v>
      </c>
      <c r="R12" s="412" t="s">
        <v>351</v>
      </c>
      <c r="S12" s="412" t="s">
        <v>352</v>
      </c>
    </row>
    <row r="13" spans="4:19" ht="17" thickBot="1" x14ac:dyDescent="0.25">
      <c r="D13" s="289" t="s">
        <v>335</v>
      </c>
      <c r="E13" s="1">
        <v>1.9745690607734809</v>
      </c>
      <c r="F13" s="413">
        <v>2.94</v>
      </c>
      <c r="M13" s="289" t="s">
        <v>335</v>
      </c>
      <c r="N13" s="289">
        <f t="shared" si="0"/>
        <v>6.844260175991268</v>
      </c>
      <c r="O13" s="289">
        <f t="shared" si="1"/>
        <v>7.9138627187079411</v>
      </c>
      <c r="Q13" s="411" t="s">
        <v>353</v>
      </c>
      <c r="R13" s="412" t="s">
        <v>354</v>
      </c>
      <c r="S13" s="412" t="s">
        <v>355</v>
      </c>
    </row>
    <row r="14" spans="4:19" ht="17" thickBot="1" x14ac:dyDescent="0.25">
      <c r="D14" s="289" t="s">
        <v>356</v>
      </c>
      <c r="E14" s="1"/>
      <c r="F14" s="413"/>
      <c r="M14" s="289" t="s">
        <v>356</v>
      </c>
      <c r="N14" s="289">
        <f t="shared" si="0"/>
        <v>0</v>
      </c>
      <c r="O14" s="289">
        <f t="shared" si="1"/>
        <v>0</v>
      </c>
      <c r="Q14" s="411" t="s">
        <v>357</v>
      </c>
      <c r="R14" s="412" t="s">
        <v>358</v>
      </c>
      <c r="S14" s="412" t="s">
        <v>359</v>
      </c>
    </row>
    <row r="15" spans="4:19" ht="17" thickBot="1" x14ac:dyDescent="0.25">
      <c r="D15" s="289" t="s">
        <v>350</v>
      </c>
      <c r="E15" s="1">
        <v>1.3372946593001844</v>
      </c>
      <c r="F15" s="413">
        <v>1.33</v>
      </c>
      <c r="M15" s="289" t="s">
        <v>350</v>
      </c>
      <c r="N15" s="289">
        <f t="shared" si="0"/>
        <v>4.6353367740041058</v>
      </c>
      <c r="O15" s="289">
        <f t="shared" si="1"/>
        <v>3.5800807537012114</v>
      </c>
      <c r="Q15" s="411" t="s">
        <v>338</v>
      </c>
      <c r="R15" s="412" t="s">
        <v>360</v>
      </c>
      <c r="S15" s="412" t="s">
        <v>361</v>
      </c>
    </row>
    <row r="16" spans="4:19" ht="17" thickBot="1" x14ac:dyDescent="0.25">
      <c r="D16" s="289" t="s">
        <v>346</v>
      </c>
      <c r="E16" s="1">
        <v>0.72505801104972389</v>
      </c>
      <c r="F16" s="413">
        <v>0.72</v>
      </c>
      <c r="M16" s="289" t="s">
        <v>346</v>
      </c>
      <c r="N16" s="289">
        <f t="shared" si="0"/>
        <v>2.5131993450597014</v>
      </c>
      <c r="O16" s="289">
        <f t="shared" si="1"/>
        <v>1.9380888290713325</v>
      </c>
      <c r="Q16" s="411" t="s">
        <v>334</v>
      </c>
      <c r="R16" s="412" t="s">
        <v>362</v>
      </c>
      <c r="S16" s="412" t="s">
        <v>363</v>
      </c>
    </row>
    <row r="17" spans="4:19" ht="17" thickBot="1" x14ac:dyDescent="0.25">
      <c r="D17" s="289" t="s">
        <v>321</v>
      </c>
      <c r="E17" s="1">
        <v>0.7482085635359117</v>
      </c>
      <c r="F17" s="413">
        <v>1.39</v>
      </c>
      <c r="M17" s="289" t="s">
        <v>321</v>
      </c>
      <c r="N17" s="289">
        <f t="shared" si="0"/>
        <v>2.5934438944052398</v>
      </c>
      <c r="O17" s="289">
        <f t="shared" si="1"/>
        <v>3.7415881561238225</v>
      </c>
      <c r="Q17" s="414" t="s">
        <v>328</v>
      </c>
      <c r="R17" s="415" t="s">
        <v>340</v>
      </c>
      <c r="S17" s="415" t="s">
        <v>364</v>
      </c>
    </row>
    <row r="18" spans="4:19" ht="16" x14ac:dyDescent="0.2">
      <c r="D18" s="289" t="s">
        <v>325</v>
      </c>
      <c r="E18" s="1">
        <v>1.4782037292817678</v>
      </c>
      <c r="F18" s="413">
        <v>3.12</v>
      </c>
      <c r="M18" s="289" t="s">
        <v>325</v>
      </c>
      <c r="N18" s="289">
        <f t="shared" si="0"/>
        <v>5.123756427319818</v>
      </c>
      <c r="O18" s="289">
        <f t="shared" si="1"/>
        <v>8.3983849259757744</v>
      </c>
    </row>
    <row r="19" spans="4:19" x14ac:dyDescent="0.2">
      <c r="D19" s="289" t="s">
        <v>317</v>
      </c>
      <c r="E19" s="1">
        <v>2.8620451197053409</v>
      </c>
      <c r="F19" s="408">
        <v>2.2999999999999998</v>
      </c>
      <c r="M19" s="289" t="s">
        <v>317</v>
      </c>
      <c r="N19" s="289">
        <f t="shared" si="0"/>
        <v>9.9204336904864494</v>
      </c>
      <c r="O19" s="416">
        <f t="shared" si="1"/>
        <v>6.1911170928667563</v>
      </c>
    </row>
    <row r="20" spans="4:19" ht="16" x14ac:dyDescent="0.2">
      <c r="D20" s="289" t="s">
        <v>365</v>
      </c>
      <c r="E20" s="1">
        <v>1.2893440147329653</v>
      </c>
      <c r="F20" s="413">
        <v>1.79</v>
      </c>
      <c r="M20" s="289" t="s">
        <v>365</v>
      </c>
      <c r="N20" s="289">
        <f t="shared" si="0"/>
        <v>4.4691300337364481</v>
      </c>
      <c r="O20" s="289">
        <f t="shared" si="1"/>
        <v>4.818304172274563</v>
      </c>
    </row>
    <row r="21" spans="4:19" x14ac:dyDescent="0.2">
      <c r="D21" s="289" t="s">
        <v>366</v>
      </c>
      <c r="E21" s="1">
        <v>28.853028867403314</v>
      </c>
      <c r="F21" s="408">
        <v>37.15</v>
      </c>
      <c r="M21" s="289" t="s">
        <v>366</v>
      </c>
      <c r="N21" s="289">
        <f t="shared" si="0"/>
        <v>100.01049867384164</v>
      </c>
      <c r="O21" s="289">
        <f t="shared" si="1"/>
        <v>100</v>
      </c>
    </row>
    <row r="22" spans="4:19" x14ac:dyDescent="0.2">
      <c r="N22" s="289">
        <f t="shared" si="0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1213-DD09-8541-81FB-4465ABE4AA19}">
  <dimension ref="A1:D11"/>
  <sheetViews>
    <sheetView workbookViewId="0">
      <selection activeCell="D29" sqref="D29"/>
    </sheetView>
  </sheetViews>
  <sheetFormatPr baseColWidth="10" defaultRowHeight="15" x14ac:dyDescent="0.2"/>
  <sheetData>
    <row r="1" spans="1:4" ht="16" x14ac:dyDescent="0.2">
      <c r="A1" s="417" t="s">
        <v>367</v>
      </c>
      <c r="B1" s="417"/>
      <c r="C1" s="418" t="s">
        <v>368</v>
      </c>
      <c r="D1" s="419"/>
    </row>
    <row r="2" spans="1:4" x14ac:dyDescent="0.2">
      <c r="A2" s="420" t="s">
        <v>369</v>
      </c>
      <c r="B2" s="1">
        <v>0.85955000000000004</v>
      </c>
      <c r="C2" s="1" t="s">
        <v>8</v>
      </c>
      <c r="D2" s="3">
        <v>3.6133156518632602E-2</v>
      </c>
    </row>
    <row r="3" spans="1:4" x14ac:dyDescent="0.2">
      <c r="A3" s="420" t="s">
        <v>370</v>
      </c>
      <c r="B3" s="1">
        <v>3.7873000000000001</v>
      </c>
      <c r="C3" s="1" t="s">
        <v>8</v>
      </c>
      <c r="D3" s="3">
        <v>0.21538472554942251</v>
      </c>
    </row>
    <row r="4" spans="1:4" x14ac:dyDescent="0.2">
      <c r="A4" s="420" t="s">
        <v>371</v>
      </c>
      <c r="B4" s="1">
        <v>2.42075</v>
      </c>
      <c r="C4" s="1" t="s">
        <v>8</v>
      </c>
      <c r="D4" s="3">
        <v>7.6155400333791423E-2</v>
      </c>
    </row>
    <row r="5" spans="1:4" x14ac:dyDescent="0.2">
      <c r="A5" s="421" t="s">
        <v>372</v>
      </c>
      <c r="B5" s="1">
        <v>9.2827500000000001</v>
      </c>
      <c r="C5" s="1" t="s">
        <v>8</v>
      </c>
      <c r="D5" s="3">
        <v>0.19282801922957177</v>
      </c>
    </row>
    <row r="6" spans="1:4" x14ac:dyDescent="0.2">
      <c r="A6" s="420" t="s">
        <v>373</v>
      </c>
      <c r="B6" s="1">
        <v>0.32894999999999996</v>
      </c>
      <c r="C6" s="1" t="s">
        <v>8</v>
      </c>
      <c r="D6" s="3">
        <v>4.4759859249108434E-2</v>
      </c>
    </row>
    <row r="7" spans="1:4" x14ac:dyDescent="0.2">
      <c r="A7" s="420" t="s">
        <v>374</v>
      </c>
      <c r="B7" s="1">
        <v>38.829450000000001</v>
      </c>
      <c r="C7" s="1" t="s">
        <v>8</v>
      </c>
      <c r="D7" s="3">
        <v>0.16044252865122802</v>
      </c>
    </row>
    <row r="8" spans="1:4" x14ac:dyDescent="0.2">
      <c r="A8" s="420" t="s">
        <v>375</v>
      </c>
      <c r="B8" s="1">
        <v>0.18379999999999999</v>
      </c>
      <c r="C8" s="1" t="s">
        <v>8</v>
      </c>
      <c r="D8" s="3"/>
    </row>
    <row r="9" spans="1:4" x14ac:dyDescent="0.2">
      <c r="A9" s="420" t="s">
        <v>376</v>
      </c>
      <c r="B9" s="1">
        <v>44.4238</v>
      </c>
      <c r="C9" s="1" t="s">
        <v>8</v>
      </c>
      <c r="D9" s="3">
        <v>0.14849242404917054</v>
      </c>
    </row>
    <row r="10" spans="1:4" x14ac:dyDescent="0.2">
      <c r="A10" s="420" t="s">
        <v>377</v>
      </c>
      <c r="B10" s="1">
        <v>0.2213</v>
      </c>
      <c r="C10" s="1" t="s">
        <v>8</v>
      </c>
      <c r="D10" s="3"/>
    </row>
    <row r="11" spans="1:4" x14ac:dyDescent="0.2">
      <c r="A11" s="422" t="s">
        <v>378</v>
      </c>
      <c r="B11" s="423">
        <v>10.8</v>
      </c>
      <c r="C11" s="423"/>
      <c r="D11" s="424">
        <v>4.2426406871193201E-2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137E-036E-E546-A7EF-327EDC8AF1FA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X30"/>
  <sheetViews>
    <sheetView topLeftCell="A9" workbookViewId="0">
      <selection activeCell="K8" sqref="K8"/>
    </sheetView>
  </sheetViews>
  <sheetFormatPr baseColWidth="10" defaultRowHeight="15" x14ac:dyDescent="0.2"/>
  <sheetData>
    <row r="2" spans="4:15" x14ac:dyDescent="0.2">
      <c r="F2" s="289"/>
    </row>
    <row r="3" spans="4:15" x14ac:dyDescent="0.2">
      <c r="F3" s="289"/>
    </row>
    <row r="4" spans="4:15" x14ac:dyDescent="0.2">
      <c r="F4" s="289"/>
    </row>
    <row r="12" spans="4:15" s="289" customFormat="1" x14ac:dyDescent="0.2">
      <c r="D12"/>
      <c r="E12"/>
      <c r="F12"/>
      <c r="G12"/>
      <c r="H12"/>
      <c r="I12"/>
      <c r="J12"/>
      <c r="K12"/>
      <c r="L12"/>
      <c r="M12"/>
      <c r="N12"/>
      <c r="O12"/>
    </row>
    <row r="13" spans="4:15" s="289" customFormat="1" x14ac:dyDescent="0.2">
      <c r="D13"/>
      <c r="E13"/>
      <c r="F13"/>
      <c r="G13"/>
      <c r="H13"/>
      <c r="I13"/>
      <c r="J13"/>
      <c r="K13"/>
      <c r="L13"/>
      <c r="M13"/>
      <c r="N13"/>
      <c r="O13"/>
    </row>
    <row r="15" spans="4:15" s="289" customFormat="1" x14ac:dyDescent="0.2">
      <c r="D15"/>
      <c r="E15"/>
      <c r="F15"/>
      <c r="G15"/>
      <c r="H15"/>
      <c r="I15"/>
      <c r="J15"/>
      <c r="K15"/>
      <c r="L15"/>
      <c r="M15"/>
      <c r="N15"/>
      <c r="O15"/>
    </row>
    <row r="16" spans="4:15" s="289" customFormat="1" x14ac:dyDescent="0.2">
      <c r="D16" t="s">
        <v>311</v>
      </c>
      <c r="E16"/>
      <c r="F16"/>
      <c r="G16"/>
      <c r="H16"/>
      <c r="I16"/>
      <c r="J16"/>
      <c r="K16"/>
      <c r="L16"/>
      <c r="M16"/>
      <c r="N16"/>
      <c r="O16"/>
    </row>
    <row r="17" spans="4:24" ht="16" thickBot="1" x14ac:dyDescent="0.25"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</row>
    <row r="18" spans="4:24" s="289" customFormat="1" ht="17" thickTop="1" thickBot="1" x14ac:dyDescent="0.25">
      <c r="D18" s="400"/>
      <c r="E18" s="478" t="s">
        <v>210</v>
      </c>
      <c r="F18" s="478"/>
      <c r="G18" s="478"/>
      <c r="H18" s="478"/>
      <c r="I18" s="478" t="s">
        <v>207</v>
      </c>
      <c r="J18" s="478"/>
      <c r="K18" s="478"/>
      <c r="L18" s="478"/>
      <c r="M18" s="478" t="s">
        <v>208</v>
      </c>
      <c r="N18" s="478"/>
      <c r="O18" s="478"/>
      <c r="P18" s="478"/>
      <c r="Q18" s="478" t="s">
        <v>209</v>
      </c>
      <c r="R18" s="478"/>
      <c r="S18" s="478"/>
      <c r="T18" s="478"/>
      <c r="U18" s="401" t="s">
        <v>124</v>
      </c>
    </row>
    <row r="19" spans="4:24" x14ac:dyDescent="0.2">
      <c r="D19" s="338" t="s">
        <v>216</v>
      </c>
      <c r="E19" s="339" t="s">
        <v>217</v>
      </c>
      <c r="F19" s="402" t="s">
        <v>8</v>
      </c>
      <c r="G19" s="338" t="s">
        <v>218</v>
      </c>
      <c r="H19" s="289" t="s">
        <v>123</v>
      </c>
      <c r="I19" s="339" t="s">
        <v>219</v>
      </c>
      <c r="J19" s="402" t="s">
        <v>8</v>
      </c>
      <c r="K19" s="338" t="s">
        <v>220</v>
      </c>
      <c r="L19" s="289" t="s">
        <v>122</v>
      </c>
      <c r="M19" s="339" t="s">
        <v>221</v>
      </c>
      <c r="N19" s="402" t="s">
        <v>8</v>
      </c>
      <c r="O19" s="338" t="s">
        <v>222</v>
      </c>
      <c r="P19" s="289" t="s">
        <v>122</v>
      </c>
      <c r="Q19" s="339" t="s">
        <v>223</v>
      </c>
      <c r="R19" s="402" t="s">
        <v>8</v>
      </c>
      <c r="S19" s="338" t="s">
        <v>224</v>
      </c>
      <c r="T19" s="289" t="s">
        <v>121</v>
      </c>
      <c r="U19" s="403" t="s">
        <v>225</v>
      </c>
      <c r="V19" s="289"/>
      <c r="W19" s="289"/>
      <c r="X19" s="289"/>
    </row>
    <row r="20" spans="4:24" x14ac:dyDescent="0.2">
      <c r="D20" s="338" t="s">
        <v>198</v>
      </c>
      <c r="E20" s="339" t="s">
        <v>226</v>
      </c>
      <c r="F20" s="402" t="s">
        <v>8</v>
      </c>
      <c r="G20" s="338" t="s">
        <v>227</v>
      </c>
      <c r="H20" s="338" t="s">
        <v>122</v>
      </c>
      <c r="I20" s="339" t="s">
        <v>228</v>
      </c>
      <c r="J20" s="402" t="s">
        <v>8</v>
      </c>
      <c r="K20" s="338" t="s">
        <v>229</v>
      </c>
      <c r="L20" s="338" t="s">
        <v>123</v>
      </c>
      <c r="M20" s="339" t="s">
        <v>230</v>
      </c>
      <c r="N20" s="402" t="s">
        <v>8</v>
      </c>
      <c r="O20" s="338" t="s">
        <v>231</v>
      </c>
      <c r="P20" s="338" t="s">
        <v>121</v>
      </c>
      <c r="Q20" s="339" t="s">
        <v>232</v>
      </c>
      <c r="R20" s="402" t="s">
        <v>8</v>
      </c>
      <c r="S20" s="338" t="s">
        <v>233</v>
      </c>
      <c r="T20" s="338" t="s">
        <v>121</v>
      </c>
      <c r="U20" s="403" t="s">
        <v>234</v>
      </c>
      <c r="V20" s="289"/>
      <c r="W20" s="289"/>
      <c r="X20" s="289"/>
    </row>
    <row r="21" spans="4:24" x14ac:dyDescent="0.2">
      <c r="D21" s="338" t="s">
        <v>235</v>
      </c>
      <c r="E21" s="339" t="s">
        <v>236</v>
      </c>
      <c r="F21" s="402" t="s">
        <v>8</v>
      </c>
      <c r="G21" s="338" t="s">
        <v>237</v>
      </c>
      <c r="H21" s="338" t="s">
        <v>122</v>
      </c>
      <c r="I21" s="339" t="s">
        <v>238</v>
      </c>
      <c r="J21" s="402" t="s">
        <v>8</v>
      </c>
      <c r="K21" s="338" t="s">
        <v>239</v>
      </c>
      <c r="L21" s="338" t="s">
        <v>122</v>
      </c>
      <c r="M21" s="339" t="s">
        <v>240</v>
      </c>
      <c r="N21" s="402" t="s">
        <v>8</v>
      </c>
      <c r="O21" s="338" t="s">
        <v>241</v>
      </c>
      <c r="P21" s="338" t="s">
        <v>122</v>
      </c>
      <c r="Q21" s="339" t="s">
        <v>242</v>
      </c>
      <c r="R21" s="402" t="s">
        <v>8</v>
      </c>
      <c r="S21" s="338" t="s">
        <v>243</v>
      </c>
      <c r="T21" s="338" t="s">
        <v>121</v>
      </c>
      <c r="U21" s="403" t="s">
        <v>244</v>
      </c>
      <c r="V21" s="289"/>
      <c r="W21" s="289"/>
      <c r="X21" s="289"/>
    </row>
    <row r="22" spans="4:24" x14ac:dyDescent="0.2">
      <c r="D22" s="338" t="s">
        <v>245</v>
      </c>
      <c r="E22" s="339" t="s">
        <v>246</v>
      </c>
      <c r="F22" s="402" t="s">
        <v>8</v>
      </c>
      <c r="G22" s="338" t="s">
        <v>247</v>
      </c>
      <c r="H22" s="338" t="s">
        <v>122</v>
      </c>
      <c r="I22" s="339" t="s">
        <v>248</v>
      </c>
      <c r="J22" s="402" t="s">
        <v>8</v>
      </c>
      <c r="K22" s="338" t="s">
        <v>249</v>
      </c>
      <c r="L22" s="338" t="s">
        <v>123</v>
      </c>
      <c r="M22" s="339" t="s">
        <v>250</v>
      </c>
      <c r="N22" s="402" t="s">
        <v>8</v>
      </c>
      <c r="O22" s="338" t="s">
        <v>251</v>
      </c>
      <c r="P22" s="338" t="s">
        <v>122</v>
      </c>
      <c r="Q22" s="339" t="s">
        <v>252</v>
      </c>
      <c r="R22" s="402" t="s">
        <v>8</v>
      </c>
      <c r="S22" s="338" t="s">
        <v>253</v>
      </c>
      <c r="T22" s="338" t="s">
        <v>121</v>
      </c>
      <c r="U22" s="403" t="s">
        <v>254</v>
      </c>
      <c r="V22" s="289"/>
      <c r="W22" s="289"/>
      <c r="X22" s="289"/>
    </row>
    <row r="23" spans="4:24" x14ac:dyDescent="0.2">
      <c r="D23" s="338" t="s">
        <v>255</v>
      </c>
      <c r="E23" s="339" t="s">
        <v>256</v>
      </c>
      <c r="F23" s="402" t="s">
        <v>8</v>
      </c>
      <c r="G23" s="338" t="s">
        <v>257</v>
      </c>
      <c r="H23" s="338" t="s">
        <v>122</v>
      </c>
      <c r="I23" s="339" t="s">
        <v>258</v>
      </c>
      <c r="J23" s="402" t="s">
        <v>8</v>
      </c>
      <c r="K23" s="338" t="s">
        <v>259</v>
      </c>
      <c r="L23" s="338" t="s">
        <v>123</v>
      </c>
      <c r="M23" s="339" t="s">
        <v>260</v>
      </c>
      <c r="N23" s="402" t="s">
        <v>8</v>
      </c>
      <c r="O23" s="338" t="s">
        <v>261</v>
      </c>
      <c r="P23" s="338" t="s">
        <v>121</v>
      </c>
      <c r="Q23" s="339" t="s">
        <v>262</v>
      </c>
      <c r="R23" s="402" t="s">
        <v>8</v>
      </c>
      <c r="S23" s="338" t="s">
        <v>263</v>
      </c>
      <c r="T23" s="338" t="s">
        <v>122</v>
      </c>
      <c r="U23" s="403" t="s">
        <v>264</v>
      </c>
      <c r="V23" s="289"/>
      <c r="W23" s="289"/>
      <c r="X23" s="289"/>
    </row>
    <row r="24" spans="4:24" x14ac:dyDescent="0.2">
      <c r="D24" s="338" t="s">
        <v>265</v>
      </c>
      <c r="E24" s="339" t="s">
        <v>266</v>
      </c>
      <c r="F24" s="402" t="s">
        <v>8</v>
      </c>
      <c r="G24" s="338" t="s">
        <v>267</v>
      </c>
      <c r="H24" s="289"/>
      <c r="I24" s="339" t="s">
        <v>268</v>
      </c>
      <c r="J24" s="402" t="s">
        <v>8</v>
      </c>
      <c r="K24" s="338" t="s">
        <v>269</v>
      </c>
      <c r="L24" s="289"/>
      <c r="M24" s="339" t="s">
        <v>270</v>
      </c>
      <c r="N24" s="402" t="s">
        <v>8</v>
      </c>
      <c r="O24" s="338" t="s">
        <v>227</v>
      </c>
      <c r="P24" s="289"/>
      <c r="Q24" s="339" t="s">
        <v>271</v>
      </c>
      <c r="R24" s="402" t="s">
        <v>8</v>
      </c>
      <c r="S24" s="338" t="s">
        <v>272</v>
      </c>
      <c r="T24" s="289"/>
      <c r="U24" s="403" t="s">
        <v>273</v>
      </c>
      <c r="V24" s="289"/>
      <c r="W24" s="289"/>
      <c r="X24" s="289"/>
    </row>
    <row r="25" spans="4:24" x14ac:dyDescent="0.2">
      <c r="D25" s="338" t="s">
        <v>274</v>
      </c>
      <c r="E25" s="339" t="s">
        <v>275</v>
      </c>
      <c r="F25" s="402" t="s">
        <v>8</v>
      </c>
      <c r="G25" s="338" t="s">
        <v>276</v>
      </c>
      <c r="H25" s="289"/>
      <c r="I25" s="339" t="s">
        <v>275</v>
      </c>
      <c r="J25" s="402" t="s">
        <v>8</v>
      </c>
      <c r="K25" s="338" t="s">
        <v>276</v>
      </c>
      <c r="L25" s="289"/>
      <c r="M25" s="339" t="s">
        <v>277</v>
      </c>
      <c r="N25" s="402" t="s">
        <v>8</v>
      </c>
      <c r="O25" s="338" t="s">
        <v>278</v>
      </c>
      <c r="P25" s="289"/>
      <c r="Q25" s="339" t="s">
        <v>279</v>
      </c>
      <c r="R25" s="402" t="s">
        <v>8</v>
      </c>
      <c r="S25" s="338" t="s">
        <v>256</v>
      </c>
      <c r="T25" s="289"/>
      <c r="U25" s="403" t="s">
        <v>280</v>
      </c>
      <c r="V25" s="289"/>
      <c r="W25" s="289"/>
      <c r="X25" s="289"/>
    </row>
    <row r="26" spans="4:24" x14ac:dyDescent="0.2">
      <c r="D26" s="338" t="s">
        <v>281</v>
      </c>
      <c r="E26" s="339" t="s">
        <v>282</v>
      </c>
      <c r="F26" s="402" t="s">
        <v>8</v>
      </c>
      <c r="G26" s="338" t="s">
        <v>283</v>
      </c>
      <c r="H26" s="289"/>
      <c r="I26" s="339" t="s">
        <v>282</v>
      </c>
      <c r="J26" s="402" t="s">
        <v>8</v>
      </c>
      <c r="K26" s="338" t="s">
        <v>283</v>
      </c>
      <c r="L26" s="289"/>
      <c r="M26" s="339" t="s">
        <v>284</v>
      </c>
      <c r="N26" s="402" t="s">
        <v>8</v>
      </c>
      <c r="O26" s="338" t="s">
        <v>285</v>
      </c>
      <c r="P26" s="289"/>
      <c r="Q26" s="339" t="s">
        <v>286</v>
      </c>
      <c r="R26" s="402" t="s">
        <v>8</v>
      </c>
      <c r="S26" s="338" t="s">
        <v>287</v>
      </c>
      <c r="T26" s="289"/>
      <c r="U26" s="403" t="s">
        <v>288</v>
      </c>
      <c r="V26" s="289"/>
      <c r="W26" s="289"/>
      <c r="X26" s="289"/>
    </row>
    <row r="27" spans="4:24" x14ac:dyDescent="0.2">
      <c r="D27" s="338" t="s">
        <v>289</v>
      </c>
      <c r="E27" s="339" t="s">
        <v>263</v>
      </c>
      <c r="F27" s="402" t="s">
        <v>8</v>
      </c>
      <c r="G27" s="338" t="s">
        <v>290</v>
      </c>
      <c r="H27" s="338" t="s">
        <v>123</v>
      </c>
      <c r="I27" s="339" t="s">
        <v>291</v>
      </c>
      <c r="J27" s="402" t="s">
        <v>8</v>
      </c>
      <c r="K27" s="338" t="s">
        <v>292</v>
      </c>
      <c r="L27" s="338" t="s">
        <v>122</v>
      </c>
      <c r="M27" s="339" t="s">
        <v>293</v>
      </c>
      <c r="N27" s="402" t="s">
        <v>8</v>
      </c>
      <c r="O27" s="338" t="s">
        <v>290</v>
      </c>
      <c r="P27" s="338" t="s">
        <v>122</v>
      </c>
      <c r="Q27" s="339" t="s">
        <v>294</v>
      </c>
      <c r="R27" s="402" t="s">
        <v>8</v>
      </c>
      <c r="S27" s="338" t="s">
        <v>290</v>
      </c>
      <c r="T27" s="338" t="s">
        <v>121</v>
      </c>
      <c r="U27" s="403" t="s">
        <v>295</v>
      </c>
      <c r="V27" s="289"/>
      <c r="W27" s="289"/>
      <c r="X27" s="289"/>
    </row>
    <row r="28" spans="4:24" x14ac:dyDescent="0.2">
      <c r="D28" s="338" t="s">
        <v>197</v>
      </c>
      <c r="E28" s="339" t="s">
        <v>296</v>
      </c>
      <c r="F28" s="402" t="s">
        <v>8</v>
      </c>
      <c r="G28" s="338" t="s">
        <v>297</v>
      </c>
      <c r="H28" s="338" t="s">
        <v>123</v>
      </c>
      <c r="I28" s="339" t="s">
        <v>298</v>
      </c>
      <c r="J28" s="402" t="s">
        <v>8</v>
      </c>
      <c r="K28" s="338" t="s">
        <v>294</v>
      </c>
      <c r="L28" s="338" t="s">
        <v>122</v>
      </c>
      <c r="M28" s="339" t="s">
        <v>299</v>
      </c>
      <c r="N28" s="402" t="s">
        <v>8</v>
      </c>
      <c r="O28" s="338" t="s">
        <v>261</v>
      </c>
      <c r="P28" s="338" t="s">
        <v>123</v>
      </c>
      <c r="Q28" s="339" t="s">
        <v>300</v>
      </c>
      <c r="R28" s="402" t="s">
        <v>8</v>
      </c>
      <c r="S28" s="338" t="s">
        <v>301</v>
      </c>
      <c r="T28" s="338" t="s">
        <v>121</v>
      </c>
      <c r="U28" s="403" t="s">
        <v>302</v>
      </c>
      <c r="V28" s="289"/>
      <c r="W28" s="289"/>
      <c r="X28" s="289"/>
    </row>
    <row r="29" spans="4:24" ht="16" thickBot="1" x14ac:dyDescent="0.25">
      <c r="D29" s="404" t="s">
        <v>25</v>
      </c>
      <c r="E29" s="405" t="s">
        <v>303</v>
      </c>
      <c r="F29" s="406" t="s">
        <v>8</v>
      </c>
      <c r="G29" s="404" t="s">
        <v>304</v>
      </c>
      <c r="H29" s="404" t="s">
        <v>121</v>
      </c>
      <c r="I29" s="405" t="s">
        <v>305</v>
      </c>
      <c r="J29" s="406" t="s">
        <v>8</v>
      </c>
      <c r="K29" s="404" t="s">
        <v>306</v>
      </c>
      <c r="L29" s="404" t="s">
        <v>122</v>
      </c>
      <c r="M29" s="405" t="s">
        <v>307</v>
      </c>
      <c r="N29" s="406" t="s">
        <v>8</v>
      </c>
      <c r="O29" s="404" t="s">
        <v>308</v>
      </c>
      <c r="P29" s="404" t="s">
        <v>122</v>
      </c>
      <c r="Q29" s="405" t="s">
        <v>309</v>
      </c>
      <c r="R29" s="406" t="s">
        <v>8</v>
      </c>
      <c r="S29" s="404" t="s">
        <v>263</v>
      </c>
      <c r="T29" s="404" t="s">
        <v>123</v>
      </c>
      <c r="U29" s="407" t="s">
        <v>310</v>
      </c>
      <c r="V29" s="289"/>
      <c r="W29" s="289"/>
      <c r="X29" s="289"/>
    </row>
    <row r="30" spans="4:24" ht="16" thickTop="1" x14ac:dyDescent="0.2"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</row>
  </sheetData>
  <mergeCells count="4">
    <mergeCell ref="I18:L18"/>
    <mergeCell ref="M18:P18"/>
    <mergeCell ref="Q18:T18"/>
    <mergeCell ref="E18:H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O64"/>
  <sheetViews>
    <sheetView topLeftCell="J3" zoomScale="90" zoomScaleNormal="90" zoomScalePageLayoutView="90" workbookViewId="0">
      <selection activeCell="F6" sqref="F6:N12"/>
    </sheetView>
  </sheetViews>
  <sheetFormatPr baseColWidth="10" defaultRowHeight="15" x14ac:dyDescent="0.2"/>
  <cols>
    <col min="1" max="1" width="17.5" customWidth="1"/>
    <col min="2" max="2" width="15.6640625" customWidth="1"/>
    <col min="7" max="7" width="6.83203125" customWidth="1"/>
    <col min="8" max="8" width="7" customWidth="1"/>
    <col min="9" max="9" width="3.33203125" customWidth="1"/>
    <col min="10" max="10" width="4.83203125" customWidth="1"/>
    <col min="11" max="11" width="3" customWidth="1"/>
    <col min="12" max="12" width="6.33203125" customWidth="1"/>
    <col min="13" max="13" width="3.33203125" customWidth="1"/>
    <col min="14" max="14" width="5.33203125" customWidth="1"/>
    <col min="16" max="16" width="20.6640625" customWidth="1"/>
    <col min="17" max="17" width="18" customWidth="1"/>
    <col min="18" max="18" width="13" customWidth="1"/>
    <col min="23" max="23" width="22.5" customWidth="1"/>
    <col min="24" max="24" width="9" customWidth="1"/>
    <col min="25" max="25" width="5.1640625" customWidth="1"/>
    <col min="26" max="26" width="7.6640625" customWidth="1"/>
    <col min="27" max="27" width="5.5" customWidth="1"/>
    <col min="28" max="28" width="8.5" customWidth="1"/>
    <col min="29" max="29" width="4.83203125" customWidth="1"/>
    <col min="30" max="30" width="8.33203125" customWidth="1"/>
    <col min="31" max="31" width="5.1640625" customWidth="1"/>
    <col min="32" max="32" width="9.1640625" customWidth="1"/>
    <col min="33" max="33" width="4.83203125" customWidth="1"/>
    <col min="34" max="34" width="10.1640625" customWidth="1"/>
    <col min="35" max="35" width="5.33203125" customWidth="1"/>
    <col min="36" max="36" width="8" customWidth="1"/>
    <col min="37" max="37" width="5.1640625" customWidth="1"/>
    <col min="38" max="38" width="7.5" customWidth="1"/>
    <col min="39" max="39" width="5.5" customWidth="1"/>
  </cols>
  <sheetData>
    <row r="3" spans="1:41" x14ac:dyDescent="0.2">
      <c r="A3" s="481" t="s">
        <v>125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P3" s="480" t="s">
        <v>128</v>
      </c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</row>
    <row r="4" spans="1:41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</row>
    <row r="6" spans="1:41" ht="16" thickBot="1" x14ac:dyDescent="0.25">
      <c r="G6" s="270"/>
      <c r="H6" s="270"/>
      <c r="I6" s="270"/>
      <c r="J6" s="270"/>
      <c r="K6" s="270"/>
      <c r="L6" s="270"/>
      <c r="M6" s="270"/>
      <c r="N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41" x14ac:dyDescent="0.2">
      <c r="H7" s="479" t="s">
        <v>184</v>
      </c>
      <c r="I7" s="479"/>
      <c r="J7" s="479"/>
      <c r="K7" s="479"/>
      <c r="L7" s="479" t="s">
        <v>185</v>
      </c>
      <c r="M7" s="479"/>
      <c r="N7" s="479"/>
      <c r="P7" t="s">
        <v>21</v>
      </c>
      <c r="Q7" t="s">
        <v>16</v>
      </c>
      <c r="R7" t="s">
        <v>17</v>
      </c>
      <c r="S7" t="s">
        <v>127</v>
      </c>
      <c r="T7" t="s">
        <v>126</v>
      </c>
      <c r="W7" s="289"/>
      <c r="X7" s="479" t="s">
        <v>14</v>
      </c>
      <c r="Y7" s="479"/>
      <c r="Z7" s="479"/>
      <c r="AA7" s="479"/>
      <c r="AB7" s="479" t="s">
        <v>15</v>
      </c>
      <c r="AC7" s="479"/>
      <c r="AD7" s="479"/>
      <c r="AE7" s="479"/>
      <c r="AF7" s="479" t="s">
        <v>127</v>
      </c>
      <c r="AG7" s="479"/>
      <c r="AH7" s="479"/>
      <c r="AI7" s="479"/>
      <c r="AJ7" s="479" t="s">
        <v>126</v>
      </c>
      <c r="AK7" s="479"/>
      <c r="AL7" s="479"/>
      <c r="AM7" s="479"/>
      <c r="AO7" t="s">
        <v>177</v>
      </c>
    </row>
    <row r="8" spans="1:41" x14ac:dyDescent="0.2">
      <c r="B8" t="s">
        <v>16</v>
      </c>
      <c r="C8" t="s">
        <v>17</v>
      </c>
      <c r="G8" s="31" t="s">
        <v>183</v>
      </c>
      <c r="H8" s="294">
        <f>AVERAGE(B9:B22)</f>
        <v>86.136566277058392</v>
      </c>
      <c r="I8" s="300" t="s">
        <v>8</v>
      </c>
      <c r="J8" s="274">
        <f>STDEV(B9:B22)</f>
        <v>5.4008251822465381</v>
      </c>
      <c r="K8" s="31" t="s">
        <v>121</v>
      </c>
      <c r="L8" s="294">
        <f>AVERAGE(C9:C22)</f>
        <v>3.8638237595809168</v>
      </c>
      <c r="M8" s="300" t="s">
        <v>8</v>
      </c>
      <c r="N8" s="274">
        <f>STDEV(C9:C22)</f>
        <v>0.55336018619603322</v>
      </c>
      <c r="P8" t="s">
        <v>9</v>
      </c>
      <c r="Q8" s="289">
        <v>31.9301621</v>
      </c>
      <c r="R8">
        <v>8.1663597963823626</v>
      </c>
      <c r="S8">
        <v>20.187985993647604</v>
      </c>
      <c r="T8">
        <v>8.6405395976277379</v>
      </c>
      <c r="W8" s="31" t="s">
        <v>9</v>
      </c>
      <c r="X8" s="4">
        <v>35.96</v>
      </c>
      <c r="Y8" s="300" t="s">
        <v>8</v>
      </c>
      <c r="Z8" s="274">
        <f>STDEV(Q8:Q10)</f>
        <v>0.49170655390388901</v>
      </c>
      <c r="AA8" s="294" t="s">
        <v>123</v>
      </c>
      <c r="AB8" s="301">
        <f>AVERAGE(R8:R10)</f>
        <v>8.7829697499661332</v>
      </c>
      <c r="AC8" s="300" t="s">
        <v>8</v>
      </c>
      <c r="AD8" s="274">
        <f>STDEV(R8:R10)</f>
        <v>0.92571862404165173</v>
      </c>
      <c r="AE8" s="294"/>
      <c r="AF8" s="301">
        <f>AVERAGE(S8:S10)</f>
        <v>18.92945820980319</v>
      </c>
      <c r="AG8" s="300" t="s">
        <v>8</v>
      </c>
      <c r="AH8" s="274">
        <f>STDEV(S8:S10)</f>
        <v>1.58875437544857</v>
      </c>
      <c r="AI8" s="294" t="s">
        <v>121</v>
      </c>
      <c r="AJ8" s="301">
        <f>AVERAGE(T8:T10)</f>
        <v>8.6742368830684597</v>
      </c>
      <c r="AK8" s="300" t="s">
        <v>8</v>
      </c>
      <c r="AL8" s="274">
        <f>STDEV(T8:T10)</f>
        <v>4.7655158085424969E-2</v>
      </c>
      <c r="AN8" s="1">
        <f>SUM(X8,AB8,AJ8)</f>
        <v>53.417206633034596</v>
      </c>
      <c r="AO8" s="1">
        <f>100-AN8</f>
        <v>46.582793366965404</v>
      </c>
    </row>
    <row r="9" spans="1:41" x14ac:dyDescent="0.2">
      <c r="A9" t="s">
        <v>9</v>
      </c>
      <c r="B9" s="7">
        <v>96.299361384689092</v>
      </c>
      <c r="C9" s="7">
        <v>4.7682588926168057</v>
      </c>
      <c r="G9" t="s">
        <v>180</v>
      </c>
      <c r="H9" s="1">
        <f>AVERAGE(B23:B36)</f>
        <v>73.979754965740767</v>
      </c>
      <c r="I9" s="2" t="s">
        <v>8</v>
      </c>
      <c r="J9" s="3">
        <f>STDEV(B23:B36)</f>
        <v>2.6147060592467861</v>
      </c>
      <c r="K9" t="s">
        <v>123</v>
      </c>
      <c r="L9" s="1">
        <f>AVERAGE(C23:C36)</f>
        <v>3.6519193706687725</v>
      </c>
      <c r="M9" s="2" t="s">
        <v>8</v>
      </c>
      <c r="N9" s="3">
        <f>STDEV(C23:C36)</f>
        <v>0.40465298011419254</v>
      </c>
      <c r="P9" t="s">
        <v>9</v>
      </c>
      <c r="Q9" s="289">
        <v>31.356484300000002</v>
      </c>
      <c r="R9">
        <v>8.3351007423115604</v>
      </c>
      <c r="S9">
        <v>17.144243917355197</v>
      </c>
      <c r="T9">
        <v>8.7079341685091798</v>
      </c>
      <c r="W9" s="289" t="s">
        <v>10</v>
      </c>
      <c r="X9" s="289">
        <v>35.97</v>
      </c>
      <c r="Y9" s="2" t="s">
        <v>8</v>
      </c>
      <c r="Z9" s="3">
        <f>STDEV(Q11:Q13)</f>
        <v>0.21182797844005599</v>
      </c>
      <c r="AA9" s="1" t="s">
        <v>135</v>
      </c>
      <c r="AB9" s="290">
        <f>AVERAGE(R11:R13)</f>
        <v>8.7860171303386014</v>
      </c>
      <c r="AC9" s="2" t="s">
        <v>8</v>
      </c>
      <c r="AD9" s="3">
        <f>STDEV(R11:R13)</f>
        <v>0.38035646706899207</v>
      </c>
      <c r="AE9" s="1"/>
      <c r="AF9" s="290">
        <f>AVERAGE(S11:S13)</f>
        <v>12.813856607660023</v>
      </c>
      <c r="AG9" s="2" t="s">
        <v>8</v>
      </c>
      <c r="AH9" s="3">
        <f>STDEV(S11:S13)</f>
        <v>0.53459193995032683</v>
      </c>
      <c r="AI9" s="1" t="s">
        <v>123</v>
      </c>
      <c r="AJ9" s="290">
        <f>AVERAGE(T11:T13)</f>
        <v>8.6671689400038332</v>
      </c>
      <c r="AK9" s="2" t="s">
        <v>8</v>
      </c>
      <c r="AL9" s="3">
        <f>STDEV(T11:T13)</f>
        <v>0.17157642824702488</v>
      </c>
      <c r="AN9" s="1">
        <f t="shared" ref="AN9:AN11" si="0">SUM(X9,AB9,AJ9)</f>
        <v>53.423186070342432</v>
      </c>
      <c r="AO9" s="1">
        <f t="shared" ref="AO9:AO11" si="1">100-AN9</f>
        <v>46.576813929657568</v>
      </c>
    </row>
    <row r="10" spans="1:41" x14ac:dyDescent="0.2">
      <c r="A10" t="s">
        <v>9</v>
      </c>
      <c r="B10" s="7">
        <v>96.479768042462155</v>
      </c>
      <c r="C10" s="7">
        <v>4.9036777583183717</v>
      </c>
      <c r="G10" t="s">
        <v>181</v>
      </c>
      <c r="H10" s="1">
        <f>AVERAGE(B37:B50)</f>
        <v>74.114545283077632</v>
      </c>
      <c r="I10" s="2" t="s">
        <v>8</v>
      </c>
      <c r="J10" s="3">
        <f>STDEV(B37:B50)</f>
        <v>1.293218852248434</v>
      </c>
      <c r="K10" t="s">
        <v>123</v>
      </c>
      <c r="L10" s="1">
        <f>AVERAGE(C37:C50)</f>
        <v>3.8605456797135256</v>
      </c>
      <c r="M10" s="2" t="s">
        <v>8</v>
      </c>
      <c r="N10" s="3">
        <f>STDEV(C37:C50)</f>
        <v>0.50015508993624291</v>
      </c>
      <c r="P10" t="s">
        <v>9</v>
      </c>
      <c r="Q10" s="289">
        <v>32.335057499999998</v>
      </c>
      <c r="R10">
        <v>9.8474487112044784</v>
      </c>
      <c r="S10">
        <v>19.456144718406772</v>
      </c>
      <c r="W10" s="289" t="s">
        <v>12</v>
      </c>
      <c r="X10" s="289">
        <v>35.659999999999997</v>
      </c>
      <c r="Y10" s="2" t="s">
        <v>8</v>
      </c>
      <c r="Z10" s="3">
        <f>STDEV(Q14:Q16)</f>
        <v>0.49969908874834784</v>
      </c>
      <c r="AA10" s="1" t="s">
        <v>123</v>
      </c>
      <c r="AB10" s="290">
        <f>AVERAGE(R14:R16)</f>
        <v>8.4674237649094266</v>
      </c>
      <c r="AC10" s="2" t="s">
        <v>8</v>
      </c>
      <c r="AD10" s="3">
        <f>STDEV(R14:R16)</f>
        <v>9.1520943423849629E-2</v>
      </c>
      <c r="AE10" s="1"/>
      <c r="AF10" s="290">
        <f>AVERAGE(S14:S16)</f>
        <v>18.971729914785623</v>
      </c>
      <c r="AG10" s="2" t="s">
        <v>8</v>
      </c>
      <c r="AH10" s="3">
        <f>STDEV(S14:S16)</f>
        <v>1.2468023850167245</v>
      </c>
      <c r="AI10" s="1" t="s">
        <v>121</v>
      </c>
      <c r="AJ10" s="290">
        <f>AVERAGE(T14:T16)</f>
        <v>8.2129758916357609</v>
      </c>
      <c r="AK10" s="2" t="s">
        <v>8</v>
      </c>
      <c r="AL10" s="3">
        <f>STDEV(T14:T16)</f>
        <v>0.29610629526440357</v>
      </c>
      <c r="AN10" s="1">
        <f t="shared" si="0"/>
        <v>52.340399656545188</v>
      </c>
      <c r="AO10" s="1">
        <f t="shared" si="1"/>
        <v>47.659600343454812</v>
      </c>
    </row>
    <row r="11" spans="1:41" ht="16" thickBot="1" x14ac:dyDescent="0.25">
      <c r="A11" t="s">
        <v>9</v>
      </c>
      <c r="B11" s="7">
        <v>90.473033766907136</v>
      </c>
      <c r="C11" s="7">
        <v>4.7100732238277017</v>
      </c>
      <c r="G11" s="270" t="s">
        <v>182</v>
      </c>
      <c r="H11" s="296">
        <f>AVERAGE(B51:B64)</f>
        <v>75.054753671944269</v>
      </c>
      <c r="I11" s="297" t="s">
        <v>8</v>
      </c>
      <c r="J11" s="298">
        <f>STDEV(B51:B64)</f>
        <v>1.8766462233674979</v>
      </c>
      <c r="K11" s="270" t="s">
        <v>123</v>
      </c>
      <c r="L11" s="296">
        <f>AVERAGE(C51:C64)</f>
        <v>3.3713026603841456</v>
      </c>
      <c r="M11" s="297" t="s">
        <v>8</v>
      </c>
      <c r="N11" s="298">
        <f>STDEV(C51:C64)</f>
        <v>0.27821484830127463</v>
      </c>
      <c r="P11" t="s">
        <v>10</v>
      </c>
      <c r="Q11" s="289">
        <v>35.902993000000002</v>
      </c>
      <c r="R11">
        <v>8.5013623978200989</v>
      </c>
      <c r="S11">
        <v>12.377443411631466</v>
      </c>
      <c r="T11">
        <v>8.7884917959090725</v>
      </c>
      <c r="W11" s="270" t="s">
        <v>13</v>
      </c>
      <c r="X11" s="289">
        <v>35.65</v>
      </c>
      <c r="Y11" s="297" t="s">
        <v>8</v>
      </c>
      <c r="Z11" s="298">
        <f>STDEV(Q17:Q19)</f>
        <v>0.62031276519568757</v>
      </c>
      <c r="AA11" s="296" t="s">
        <v>121</v>
      </c>
      <c r="AB11" s="299">
        <f>AVERAGE(R17:R19)</f>
        <v>8.3765923121010637</v>
      </c>
      <c r="AC11" s="297" t="s">
        <v>8</v>
      </c>
      <c r="AD11" s="298">
        <f>STDEV(R17:R19)</f>
        <v>0.15951503695949901</v>
      </c>
      <c r="AE11" s="296"/>
      <c r="AF11" s="299">
        <f>AVERAGE(S17:S19)</f>
        <v>19.579330085037739</v>
      </c>
      <c r="AG11" s="297" t="s">
        <v>8</v>
      </c>
      <c r="AH11" s="298">
        <f>STDEV(S17:S19)</f>
        <v>0.63131561463452979</v>
      </c>
      <c r="AI11" s="296" t="s">
        <v>121</v>
      </c>
      <c r="AJ11" s="299">
        <f>AVERAGE(T17:T19)</f>
        <v>8.3583965666807032</v>
      </c>
      <c r="AK11" s="297" t="s">
        <v>8</v>
      </c>
      <c r="AL11" s="298">
        <f>STDEV(T17:T19)</f>
        <v>9.7243304283384707E-2</v>
      </c>
      <c r="AN11" s="1">
        <f t="shared" si="0"/>
        <v>52.384988878781762</v>
      </c>
      <c r="AO11" s="1">
        <f t="shared" si="1"/>
        <v>47.615011121218238</v>
      </c>
    </row>
    <row r="12" spans="1:41" x14ac:dyDescent="0.2">
      <c r="A12" t="s">
        <v>9</v>
      </c>
      <c r="B12" s="7">
        <v>84.605742753808258</v>
      </c>
      <c r="C12" s="7">
        <v>4.0533748398917107</v>
      </c>
      <c r="H12" s="1"/>
      <c r="I12" s="2"/>
      <c r="J12" s="3"/>
      <c r="K12" s="1"/>
      <c r="L12" s="1"/>
      <c r="M12" s="2"/>
      <c r="N12" s="3"/>
      <c r="P12" t="s">
        <v>10</v>
      </c>
      <c r="Q12" s="289"/>
      <c r="R12">
        <v>9.2179991262558651</v>
      </c>
      <c r="S12">
        <v>13.410145450706992</v>
      </c>
      <c r="T12">
        <v>8.5458460840985957</v>
      </c>
    </row>
    <row r="13" spans="1:41" x14ac:dyDescent="0.2">
      <c r="A13" t="s">
        <v>9</v>
      </c>
      <c r="B13" s="7">
        <v>88.601436200704526</v>
      </c>
      <c r="C13" s="7">
        <v>3.3164027487302614</v>
      </c>
      <c r="H13" s="1"/>
      <c r="I13" s="2"/>
      <c r="J13" s="3"/>
      <c r="K13" s="1"/>
      <c r="L13" s="1"/>
      <c r="M13" s="2"/>
      <c r="N13" s="3"/>
      <c r="P13" t="s">
        <v>10</v>
      </c>
      <c r="Q13" s="289">
        <v>35.603422999999999</v>
      </c>
      <c r="R13">
        <v>8.638689866939842</v>
      </c>
      <c r="S13">
        <v>12.653980960641611</v>
      </c>
    </row>
    <row r="14" spans="1:41" x14ac:dyDescent="0.2">
      <c r="A14" t="s">
        <v>9</v>
      </c>
      <c r="B14" s="7">
        <v>85.750879570246312</v>
      </c>
      <c r="C14" s="7">
        <v>3.5981861198738376</v>
      </c>
      <c r="H14" s="1"/>
      <c r="I14" s="2"/>
      <c r="J14" s="3"/>
      <c r="K14" s="1"/>
      <c r="L14" s="1"/>
      <c r="M14" s="2"/>
      <c r="N14" s="3"/>
      <c r="P14" t="s">
        <v>12</v>
      </c>
      <c r="Q14" s="289">
        <v>32.003617400000003</v>
      </c>
      <c r="R14">
        <v>8.5359206366509</v>
      </c>
      <c r="S14">
        <v>20.386298755810884</v>
      </c>
      <c r="T14">
        <v>8.0035971223022759</v>
      </c>
    </row>
    <row r="15" spans="1:41" x14ac:dyDescent="0.2">
      <c r="A15" t="s">
        <v>9</v>
      </c>
      <c r="B15" s="7">
        <v>89.916091600000001</v>
      </c>
      <c r="C15" s="7">
        <v>3.57171117705205</v>
      </c>
      <c r="H15" s="1"/>
      <c r="I15" s="2"/>
      <c r="J15" s="3"/>
      <c r="K15" s="1"/>
      <c r="L15" s="1"/>
      <c r="M15" s="2"/>
      <c r="N15" s="3"/>
      <c r="P15" t="s">
        <v>12</v>
      </c>
      <c r="Q15" s="289">
        <v>32.9453441</v>
      </c>
      <c r="R15">
        <v>8.3634815918278367</v>
      </c>
      <c r="S15">
        <v>18.496312768341017</v>
      </c>
      <c r="T15">
        <v>8.4223546609692477</v>
      </c>
      <c r="X15" t="s">
        <v>184</v>
      </c>
    </row>
    <row r="16" spans="1:41" x14ac:dyDescent="0.2">
      <c r="A16" t="s">
        <v>9</v>
      </c>
      <c r="B16" s="7">
        <v>82.070727000000005</v>
      </c>
      <c r="C16" s="7">
        <v>3.7027027027027102</v>
      </c>
      <c r="P16" t="s">
        <v>12</v>
      </c>
      <c r="Q16" s="289">
        <v>32.184721099999997</v>
      </c>
      <c r="R16">
        <v>8.5028690662495467</v>
      </c>
      <c r="S16">
        <v>18.032578220204975</v>
      </c>
      <c r="X16" s="479"/>
      <c r="Y16" s="479"/>
      <c r="Z16" s="479"/>
      <c r="AA16" s="479"/>
    </row>
    <row r="17" spans="1:27" x14ac:dyDescent="0.2">
      <c r="A17" t="s">
        <v>9</v>
      </c>
      <c r="B17" s="7">
        <v>81.265096200000002</v>
      </c>
      <c r="C17" s="7">
        <v>3.3663971603234999</v>
      </c>
      <c r="P17" s="289" t="s">
        <v>13</v>
      </c>
      <c r="Q17" s="289">
        <v>34.851121399999997</v>
      </c>
      <c r="R17">
        <v>8.5385184402409351</v>
      </c>
      <c r="S17">
        <v>19.146586202188935</v>
      </c>
      <c r="T17">
        <v>8.4271579665644705</v>
      </c>
      <c r="X17" s="337"/>
      <c r="Y17" s="308"/>
      <c r="Z17" s="309"/>
      <c r="AA17" s="5"/>
    </row>
    <row r="18" spans="1:27" x14ac:dyDescent="0.2">
      <c r="A18" t="s">
        <v>9</v>
      </c>
      <c r="B18" s="7">
        <v>81.280799959999996</v>
      </c>
      <c r="C18" s="7">
        <v>3.4712979178833199</v>
      </c>
      <c r="P18" s="289" t="s">
        <v>13</v>
      </c>
      <c r="Q18" s="289">
        <v>33.626328700000002</v>
      </c>
      <c r="R18">
        <v>8.2196029776674386</v>
      </c>
      <c r="S18">
        <v>19.28765778215454</v>
      </c>
      <c r="T18">
        <v>8.2896351667969341</v>
      </c>
      <c r="X18" s="290"/>
      <c r="Y18" s="2"/>
      <c r="Z18" s="3"/>
      <c r="AA18" s="1"/>
    </row>
    <row r="19" spans="1:27" x14ac:dyDescent="0.2">
      <c r="A19" t="s">
        <v>9</v>
      </c>
      <c r="B19" s="7">
        <v>81.993789100000001</v>
      </c>
      <c r="C19" s="7">
        <v>3.66348638441676</v>
      </c>
      <c r="P19" s="289" t="s">
        <v>13</v>
      </c>
      <c r="Q19" s="289">
        <v>34.067622999999998</v>
      </c>
      <c r="R19">
        <v>8.3716555183948174</v>
      </c>
      <c r="S19">
        <v>20.303746270769739</v>
      </c>
      <c r="X19" s="290"/>
      <c r="Y19" s="2"/>
      <c r="Z19" s="3"/>
      <c r="AA19" s="1"/>
    </row>
    <row r="20" spans="1:27" x14ac:dyDescent="0.2">
      <c r="A20" t="s">
        <v>9</v>
      </c>
      <c r="B20" s="7">
        <v>82.232027700000003</v>
      </c>
      <c r="C20" s="7">
        <v>4.0533748398917107</v>
      </c>
      <c r="W20" s="289" t="s">
        <v>193</v>
      </c>
      <c r="X20" s="337" t="s">
        <v>192</v>
      </c>
      <c r="Y20" s="308"/>
      <c r="Z20" s="309"/>
      <c r="AA20" s="5"/>
    </row>
    <row r="21" spans="1:27" x14ac:dyDescent="0.2">
      <c r="A21" t="s">
        <v>9</v>
      </c>
      <c r="B21" s="7">
        <v>83.914018299999995</v>
      </c>
      <c r="C21" s="7">
        <v>3.3164027487302614</v>
      </c>
      <c r="W21" s="31" t="s">
        <v>9</v>
      </c>
      <c r="X21" s="4">
        <v>35.96</v>
      </c>
      <c r="Y21" s="4"/>
      <c r="Z21" s="4"/>
      <c r="AA21" s="4"/>
    </row>
    <row r="22" spans="1:27" x14ac:dyDescent="0.2">
      <c r="A22" t="s">
        <v>9</v>
      </c>
      <c r="B22" s="7">
        <v>81.029156299999997</v>
      </c>
      <c r="C22" s="7">
        <v>3.5981861198738376</v>
      </c>
      <c r="W22" s="289" t="s">
        <v>10</v>
      </c>
      <c r="X22">
        <v>35.97</v>
      </c>
    </row>
    <row r="23" spans="1:27" x14ac:dyDescent="0.2">
      <c r="A23" t="s">
        <v>10</v>
      </c>
      <c r="B23" s="8">
        <v>73.412423957496159</v>
      </c>
      <c r="C23" s="8">
        <v>4.2450128634823967</v>
      </c>
      <c r="W23" s="289" t="s">
        <v>12</v>
      </c>
      <c r="X23">
        <v>35.659999999999997</v>
      </c>
    </row>
    <row r="24" spans="1:27" ht="16" thickBot="1" x14ac:dyDescent="0.25">
      <c r="A24" t="s">
        <v>10</v>
      </c>
      <c r="B24" s="8">
        <v>72.085135666535578</v>
      </c>
      <c r="C24" s="8">
        <v>4.0975414751153227</v>
      </c>
      <c r="W24" s="270" t="s">
        <v>13</v>
      </c>
      <c r="X24">
        <v>35.65</v>
      </c>
    </row>
    <row r="25" spans="1:27" x14ac:dyDescent="0.2">
      <c r="A25" t="s">
        <v>10</v>
      </c>
      <c r="B25" s="8">
        <v>77.797029702970292</v>
      </c>
      <c r="C25" s="8">
        <v>4.1093157789750112</v>
      </c>
    </row>
    <row r="26" spans="1:27" x14ac:dyDescent="0.2">
      <c r="A26" t="s">
        <v>10</v>
      </c>
      <c r="B26" s="8">
        <v>78.322160883280759</v>
      </c>
      <c r="C26" s="8">
        <v>3.8473009245454</v>
      </c>
    </row>
    <row r="27" spans="1:27" x14ac:dyDescent="0.2">
      <c r="A27" t="s">
        <v>10</v>
      </c>
      <c r="B27" s="8">
        <v>75.610846245530382</v>
      </c>
      <c r="C27" s="8">
        <v>3.2571032571034038</v>
      </c>
    </row>
    <row r="28" spans="1:27" x14ac:dyDescent="0.2">
      <c r="A28" t="s">
        <v>10</v>
      </c>
      <c r="B28" s="8">
        <v>75.293124006359307</v>
      </c>
      <c r="C28" s="8">
        <v>3.6536934074661929</v>
      </c>
      <c r="P28" s="338" t="s">
        <v>184</v>
      </c>
      <c r="Q28" s="339">
        <v>35.96</v>
      </c>
      <c r="R28" s="339">
        <v>35.97</v>
      </c>
      <c r="S28" s="339">
        <v>35.659999999999997</v>
      </c>
      <c r="T28" s="339">
        <v>35.65</v>
      </c>
    </row>
    <row r="29" spans="1:27" x14ac:dyDescent="0.2">
      <c r="A29" t="s">
        <v>10</v>
      </c>
      <c r="B29" s="8">
        <v>71.388473053892227</v>
      </c>
      <c r="C29" s="8">
        <v>3.5331459999999999</v>
      </c>
      <c r="P29" s="338" t="s">
        <v>185</v>
      </c>
      <c r="Q29" s="339">
        <v>8.7799999999999994</v>
      </c>
      <c r="R29" s="339">
        <v>8.7899999999999991</v>
      </c>
      <c r="S29" s="339">
        <v>8.4700000000000006</v>
      </c>
      <c r="T29" s="339">
        <v>8.3800000000000008</v>
      </c>
    </row>
    <row r="30" spans="1:27" x14ac:dyDescent="0.2">
      <c r="A30" t="s">
        <v>10</v>
      </c>
      <c r="B30" s="8">
        <v>72.698353293413177</v>
      </c>
      <c r="C30" s="8">
        <v>3.2123650000000001</v>
      </c>
      <c r="P30" s="338" t="s">
        <v>194</v>
      </c>
      <c r="Q30" s="339">
        <v>18.93</v>
      </c>
      <c r="R30" s="339">
        <v>12.81</v>
      </c>
      <c r="S30" s="339">
        <v>18.97</v>
      </c>
      <c r="T30" s="339">
        <v>19.579999999999998</v>
      </c>
    </row>
    <row r="31" spans="1:27" x14ac:dyDescent="0.2">
      <c r="A31" t="s">
        <v>10</v>
      </c>
      <c r="B31" s="8">
        <v>71.40207715133532</v>
      </c>
      <c r="C31" s="8">
        <v>3.4212889999999998</v>
      </c>
      <c r="P31" s="338" t="s">
        <v>195</v>
      </c>
      <c r="Q31" s="339">
        <v>8.67</v>
      </c>
      <c r="R31" s="339">
        <v>8.67</v>
      </c>
      <c r="S31" s="339">
        <v>8.2100000000000009</v>
      </c>
      <c r="T31" s="339">
        <v>8.36</v>
      </c>
    </row>
    <row r="32" spans="1:27" ht="16" thickBot="1" x14ac:dyDescent="0.25">
      <c r="A32" t="s">
        <v>10</v>
      </c>
      <c r="B32" s="8">
        <v>71.787925696594414</v>
      </c>
      <c r="C32" s="8">
        <v>3.1424259999999999</v>
      </c>
      <c r="P32" s="340" t="s">
        <v>196</v>
      </c>
      <c r="Q32" s="341">
        <f>100-SUM(Q28:Q31)</f>
        <v>27.659999999999997</v>
      </c>
      <c r="R32" s="341">
        <f>100-SUM(R28:R31)</f>
        <v>33.760000000000005</v>
      </c>
      <c r="S32" s="341">
        <f t="shared" ref="S32:T32" si="2">100-SUM(S28:S31)</f>
        <v>28.689999999999998</v>
      </c>
      <c r="T32" s="341">
        <f t="shared" si="2"/>
        <v>28.03</v>
      </c>
    </row>
    <row r="33" spans="1:3" x14ac:dyDescent="0.2">
      <c r="A33" t="s">
        <v>10</v>
      </c>
    </row>
    <row r="34" spans="1:3" x14ac:dyDescent="0.2">
      <c r="A34" t="s">
        <v>10</v>
      </c>
    </row>
    <row r="35" spans="1:3" x14ac:dyDescent="0.2">
      <c r="A35" t="s">
        <v>10</v>
      </c>
    </row>
    <row r="36" spans="1:3" x14ac:dyDescent="0.2">
      <c r="A36" t="s">
        <v>10</v>
      </c>
    </row>
    <row r="37" spans="1:3" x14ac:dyDescent="0.2">
      <c r="A37" t="s">
        <v>12</v>
      </c>
      <c r="B37" s="8">
        <v>74.1981124571968</v>
      </c>
      <c r="C37" s="8">
        <v>4.9733119600000002</v>
      </c>
    </row>
    <row r="38" spans="1:3" x14ac:dyDescent="0.2">
      <c r="A38" t="s">
        <v>12</v>
      </c>
      <c r="B38" s="8">
        <v>74.305555555555557</v>
      </c>
      <c r="C38" s="8">
        <v>4.2919304</v>
      </c>
    </row>
    <row r="39" spans="1:3" x14ac:dyDescent="0.2">
      <c r="A39" t="s">
        <v>12</v>
      </c>
      <c r="B39" s="8">
        <v>75.563422417231749</v>
      </c>
      <c r="C39" s="8">
        <v>3.9880952000000001</v>
      </c>
    </row>
    <row r="40" spans="1:3" x14ac:dyDescent="0.2">
      <c r="A40" t="s">
        <v>12</v>
      </c>
      <c r="B40" s="8">
        <v>74.860724233983277</v>
      </c>
      <c r="C40" s="8">
        <v>3.7622097678142099</v>
      </c>
    </row>
    <row r="41" spans="1:3" x14ac:dyDescent="0.2">
      <c r="A41" t="s">
        <v>12</v>
      </c>
      <c r="B41" s="8">
        <v>75.856164383561648</v>
      </c>
      <c r="C41" s="8">
        <v>3.2701068332997498</v>
      </c>
    </row>
    <row r="42" spans="1:3" x14ac:dyDescent="0.2">
      <c r="A42" t="s">
        <v>12</v>
      </c>
      <c r="B42" s="8">
        <v>75.377133783247317</v>
      </c>
      <c r="C42" s="8">
        <v>3.4937655860352299</v>
      </c>
    </row>
    <row r="43" spans="1:3" x14ac:dyDescent="0.2">
      <c r="A43" t="s">
        <v>12</v>
      </c>
      <c r="B43" s="8">
        <v>72.516447999999997</v>
      </c>
      <c r="C43" s="8">
        <v>3.91052114060914</v>
      </c>
    </row>
    <row r="44" spans="1:3" x14ac:dyDescent="0.2">
      <c r="A44" t="s">
        <v>12</v>
      </c>
      <c r="B44" s="8">
        <v>73.011653999999993</v>
      </c>
      <c r="C44" s="8">
        <v>3.73281479924283</v>
      </c>
    </row>
    <row r="45" spans="1:3" x14ac:dyDescent="0.2">
      <c r="A45" t="s">
        <v>12</v>
      </c>
      <c r="B45" s="8">
        <v>72.962886999999995</v>
      </c>
      <c r="C45" s="8">
        <v>3.8690421101340902</v>
      </c>
    </row>
    <row r="46" spans="1:3" x14ac:dyDescent="0.2">
      <c r="A46" t="s">
        <v>12</v>
      </c>
      <c r="B46" s="8">
        <v>72.493351000000004</v>
      </c>
      <c r="C46" s="8">
        <v>3.3136589999999999</v>
      </c>
    </row>
    <row r="47" spans="1:3" x14ac:dyDescent="0.2">
      <c r="A47" t="s">
        <v>12</v>
      </c>
      <c r="B47" s="9"/>
      <c r="C47" s="9"/>
    </row>
    <row r="48" spans="1:3" x14ac:dyDescent="0.2">
      <c r="A48" t="s">
        <v>12</v>
      </c>
    </row>
    <row r="49" spans="1:3" x14ac:dyDescent="0.2">
      <c r="A49" t="s">
        <v>12</v>
      </c>
    </row>
    <row r="50" spans="1:3" x14ac:dyDescent="0.2">
      <c r="A50" t="s">
        <v>12</v>
      </c>
    </row>
    <row r="51" spans="1:3" x14ac:dyDescent="0.2">
      <c r="A51" t="s">
        <v>13</v>
      </c>
      <c r="B51">
        <v>76.328310864393359</v>
      </c>
      <c r="C51">
        <v>3.85074447</v>
      </c>
    </row>
    <row r="52" spans="1:3" x14ac:dyDescent="0.2">
      <c r="A52" t="s">
        <v>13</v>
      </c>
      <c r="B52">
        <v>75.627966772151893</v>
      </c>
      <c r="C52">
        <v>3.5502009999999999</v>
      </c>
    </row>
    <row r="53" spans="1:3" x14ac:dyDescent="0.2">
      <c r="A53" t="s">
        <v>13</v>
      </c>
      <c r="B53">
        <v>76.406459235919698</v>
      </c>
      <c r="C53">
        <v>3.4527265599999999</v>
      </c>
    </row>
    <row r="54" spans="1:3" x14ac:dyDescent="0.2">
      <c r="A54" t="s">
        <v>13</v>
      </c>
      <c r="B54">
        <v>76.223150357995223</v>
      </c>
      <c r="C54">
        <v>3.1433559999999998</v>
      </c>
    </row>
    <row r="55" spans="1:3" x14ac:dyDescent="0.2">
      <c r="A55" t="s">
        <v>13</v>
      </c>
      <c r="B55">
        <v>77.457892675283958</v>
      </c>
      <c r="C55">
        <v>3.6450079199999998</v>
      </c>
    </row>
    <row r="56" spans="1:3" x14ac:dyDescent="0.2">
      <c r="A56" t="s">
        <v>13</v>
      </c>
      <c r="B56">
        <v>76.369863013698634</v>
      </c>
      <c r="C56">
        <v>3.42214532871981</v>
      </c>
    </row>
    <row r="57" spans="1:3" x14ac:dyDescent="0.2">
      <c r="A57" t="s">
        <v>13</v>
      </c>
      <c r="B57">
        <v>74.365336799999994</v>
      </c>
      <c r="C57">
        <v>3.3140822784805399</v>
      </c>
    </row>
    <row r="58" spans="1:3" x14ac:dyDescent="0.2">
      <c r="A58" t="s">
        <v>13</v>
      </c>
      <c r="B58">
        <v>72.865521000000001</v>
      </c>
      <c r="C58">
        <v>3.3604720944183599</v>
      </c>
    </row>
    <row r="59" spans="1:3" x14ac:dyDescent="0.2">
      <c r="A59" t="s">
        <v>13</v>
      </c>
      <c r="B59">
        <v>72.788514000000006</v>
      </c>
      <c r="C59">
        <v>2.9791324736227498</v>
      </c>
    </row>
    <row r="60" spans="1:3" x14ac:dyDescent="0.2">
      <c r="A60" t="s">
        <v>13</v>
      </c>
      <c r="B60">
        <v>72.114521999999994</v>
      </c>
      <c r="C60">
        <v>2.9951584786000001</v>
      </c>
    </row>
    <row r="61" spans="1:3" x14ac:dyDescent="0.2">
      <c r="A61" t="s">
        <v>13</v>
      </c>
    </row>
    <row r="62" spans="1:3" x14ac:dyDescent="0.2">
      <c r="A62" t="s">
        <v>13</v>
      </c>
    </row>
    <row r="63" spans="1:3" x14ac:dyDescent="0.2">
      <c r="A63" t="s">
        <v>13</v>
      </c>
    </row>
    <row r="64" spans="1:3" x14ac:dyDescent="0.2">
      <c r="A64" t="s">
        <v>13</v>
      </c>
    </row>
  </sheetData>
  <mergeCells count="9">
    <mergeCell ref="X16:AA16"/>
    <mergeCell ref="AF7:AI7"/>
    <mergeCell ref="AJ7:AM7"/>
    <mergeCell ref="P3:AL4"/>
    <mergeCell ref="H7:K7"/>
    <mergeCell ref="L7:N7"/>
    <mergeCell ref="A3:N4"/>
    <mergeCell ref="X7:AA7"/>
    <mergeCell ref="AB7:A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6"/>
  <sheetViews>
    <sheetView topLeftCell="A21" workbookViewId="0">
      <selection activeCell="F20" sqref="F20"/>
    </sheetView>
  </sheetViews>
  <sheetFormatPr baseColWidth="10" defaultRowHeight="15" x14ac:dyDescent="0.2"/>
  <cols>
    <col min="2" max="2" width="19.1640625" customWidth="1"/>
    <col min="3" max="3" width="14.5" bestFit="1" customWidth="1"/>
    <col min="4" max="4" width="18.5" bestFit="1" customWidth="1"/>
    <col min="6" max="6" width="17.5" bestFit="1" customWidth="1"/>
    <col min="8" max="8" width="17.1640625" bestFit="1" customWidth="1"/>
    <col min="16" max="16" width="15.6640625" customWidth="1"/>
    <col min="17" max="17" width="15.83203125" customWidth="1"/>
  </cols>
  <sheetData>
    <row r="1" spans="2:16" ht="16" x14ac:dyDescent="0.2">
      <c r="B1" s="26" t="s">
        <v>41</v>
      </c>
      <c r="C1" s="27"/>
    </row>
    <row r="3" spans="2:16" x14ac:dyDescent="0.2">
      <c r="B3" s="28" t="s">
        <v>42</v>
      </c>
      <c r="C3" s="29" t="s">
        <v>42</v>
      </c>
      <c r="D3" s="30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6" x14ac:dyDescent="0.2">
      <c r="B4" s="33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5">
        <v>12</v>
      </c>
      <c r="O4" s="36"/>
      <c r="P4" s="36"/>
    </row>
    <row r="5" spans="2:16" x14ac:dyDescent="0.2">
      <c r="B5" s="37" t="s">
        <v>43</v>
      </c>
      <c r="C5" s="4">
        <v>4.8000000000000001E-2</v>
      </c>
      <c r="D5" s="4">
        <v>7.9000000000000001E-2</v>
      </c>
      <c r="E5" s="4">
        <v>3.6999999999999998E-2</v>
      </c>
      <c r="F5" s="4">
        <v>3.6999999999999998E-2</v>
      </c>
      <c r="G5" s="4">
        <v>4.3999999999999997E-2</v>
      </c>
      <c r="H5" s="4">
        <v>4.3999999999999997E-2</v>
      </c>
      <c r="I5" s="4">
        <v>3.6999999999999998E-2</v>
      </c>
      <c r="J5" s="4">
        <v>3.5999999999999997E-2</v>
      </c>
      <c r="K5" s="4">
        <v>0.04</v>
      </c>
      <c r="L5" s="4">
        <v>4.2000000000000003E-2</v>
      </c>
      <c r="M5" s="4">
        <v>4.2000000000000003E-2</v>
      </c>
      <c r="N5" s="38">
        <v>3.6999999999999998E-2</v>
      </c>
      <c r="O5" s="36"/>
      <c r="P5" s="36"/>
    </row>
    <row r="6" spans="2:16" x14ac:dyDescent="0.2">
      <c r="B6" s="37" t="s">
        <v>44</v>
      </c>
      <c r="C6" s="4">
        <v>0.104</v>
      </c>
      <c r="D6" s="4">
        <v>5.1999999999999998E-2</v>
      </c>
      <c r="E6" s="4">
        <v>5.1999999999999998E-2</v>
      </c>
      <c r="F6" s="4">
        <v>3.6999999999999998E-2</v>
      </c>
      <c r="G6" s="4">
        <v>3.7999999999999999E-2</v>
      </c>
      <c r="H6" s="4">
        <v>3.6999999999999998E-2</v>
      </c>
      <c r="I6" s="4">
        <v>3.6999999999999998E-2</v>
      </c>
      <c r="J6" s="4">
        <v>3.6999999999999998E-2</v>
      </c>
      <c r="K6" s="4">
        <v>4.2000000000000003E-2</v>
      </c>
      <c r="L6" s="4">
        <v>4.2000000000000003E-2</v>
      </c>
      <c r="M6" s="4">
        <v>4.4999999999999998E-2</v>
      </c>
      <c r="N6" s="38">
        <v>0.04</v>
      </c>
      <c r="O6" s="36"/>
      <c r="P6" s="36"/>
    </row>
    <row r="7" spans="2:16" x14ac:dyDescent="0.2">
      <c r="B7" s="37" t="s">
        <v>45</v>
      </c>
      <c r="C7" s="4">
        <v>4.4999999999999998E-2</v>
      </c>
      <c r="D7" s="4">
        <v>4.2999999999999997E-2</v>
      </c>
      <c r="E7" s="4">
        <v>3.5999999999999997E-2</v>
      </c>
      <c r="F7" s="4">
        <v>3.7999999999999999E-2</v>
      </c>
      <c r="G7" s="4">
        <v>3.6999999999999998E-2</v>
      </c>
      <c r="H7" s="4">
        <v>3.5999999999999997E-2</v>
      </c>
      <c r="I7" s="4">
        <v>4.2000000000000003E-2</v>
      </c>
      <c r="J7" s="4">
        <v>4.1000000000000002E-2</v>
      </c>
      <c r="K7" s="4">
        <v>0.04</v>
      </c>
      <c r="L7" s="4">
        <v>3.9E-2</v>
      </c>
      <c r="M7" s="4">
        <v>3.9E-2</v>
      </c>
      <c r="N7" s="38">
        <v>3.9E-2</v>
      </c>
      <c r="O7" s="36"/>
      <c r="P7" s="36"/>
    </row>
    <row r="8" spans="2:16" x14ac:dyDescent="0.2">
      <c r="B8" s="37" t="s">
        <v>46</v>
      </c>
      <c r="C8" s="4">
        <v>4.2999999999999997E-2</v>
      </c>
      <c r="D8" s="4">
        <v>0.05</v>
      </c>
      <c r="E8" s="4">
        <v>4.3999999999999997E-2</v>
      </c>
      <c r="F8" s="4">
        <v>4.2000000000000003E-2</v>
      </c>
      <c r="G8" s="4">
        <v>3.9E-2</v>
      </c>
      <c r="H8" s="4">
        <v>0.04</v>
      </c>
      <c r="I8" s="4">
        <v>3.9E-2</v>
      </c>
      <c r="J8" s="4">
        <v>4.2000000000000003E-2</v>
      </c>
      <c r="K8" s="4">
        <v>3.7999999999999999E-2</v>
      </c>
      <c r="L8" s="4">
        <v>3.9E-2</v>
      </c>
      <c r="M8" s="4">
        <v>4.2999999999999997E-2</v>
      </c>
      <c r="N8" s="38">
        <v>3.7999999999999999E-2</v>
      </c>
      <c r="O8" s="36"/>
      <c r="P8" s="36"/>
    </row>
    <row r="9" spans="2:16" x14ac:dyDescent="0.2">
      <c r="B9" s="37" t="s">
        <v>47</v>
      </c>
      <c r="C9" s="4">
        <v>0.04</v>
      </c>
      <c r="D9" s="4">
        <v>4.2000000000000003E-2</v>
      </c>
      <c r="E9" s="4">
        <v>5.0999999999999997E-2</v>
      </c>
      <c r="F9" s="4">
        <v>3.9E-2</v>
      </c>
      <c r="G9" s="4">
        <v>4.1000000000000002E-2</v>
      </c>
      <c r="H9" s="4">
        <v>4.1000000000000002E-2</v>
      </c>
      <c r="I9" s="4">
        <v>7.5999999999999998E-2</v>
      </c>
      <c r="J9" s="4">
        <v>4.5999999999999999E-2</v>
      </c>
      <c r="K9" s="4">
        <v>5.0999999999999997E-2</v>
      </c>
      <c r="L9" s="4">
        <v>6.9000000000000006E-2</v>
      </c>
      <c r="M9" s="4">
        <v>3.9E-2</v>
      </c>
      <c r="N9" s="38">
        <v>3.9E-2</v>
      </c>
      <c r="O9" s="36"/>
      <c r="P9" s="36"/>
    </row>
    <row r="10" spans="2:16" x14ac:dyDescent="0.2">
      <c r="B10" s="37" t="s">
        <v>48</v>
      </c>
      <c r="C10" s="4">
        <v>4.2999999999999997E-2</v>
      </c>
      <c r="D10" s="4">
        <v>5.8000000000000003E-2</v>
      </c>
      <c r="E10" s="4">
        <v>4.1000000000000002E-2</v>
      </c>
      <c r="F10" s="4">
        <v>4.2999999999999997E-2</v>
      </c>
      <c r="G10" s="4">
        <v>5.8999999999999997E-2</v>
      </c>
      <c r="H10" s="4">
        <v>7.0000000000000007E-2</v>
      </c>
      <c r="I10" s="4">
        <v>4.1000000000000002E-2</v>
      </c>
      <c r="J10" s="4">
        <v>4.2000000000000003E-2</v>
      </c>
      <c r="K10" s="4">
        <v>4.7E-2</v>
      </c>
      <c r="L10" s="4">
        <v>3.9E-2</v>
      </c>
      <c r="M10" s="4">
        <v>0.04</v>
      </c>
      <c r="N10" s="38">
        <v>4.2000000000000003E-2</v>
      </c>
      <c r="O10" s="36"/>
      <c r="P10" s="36"/>
    </row>
    <row r="11" spans="2:16" x14ac:dyDescent="0.2">
      <c r="B11" s="37" t="s">
        <v>49</v>
      </c>
      <c r="C11" s="4">
        <v>0.04</v>
      </c>
      <c r="D11" s="4">
        <v>3.9E-2</v>
      </c>
      <c r="E11" s="4">
        <v>4.2999999999999997E-2</v>
      </c>
      <c r="F11" s="4">
        <v>0.05</v>
      </c>
      <c r="G11" s="4">
        <v>4.2999999999999997E-2</v>
      </c>
      <c r="H11" s="4">
        <v>0.04</v>
      </c>
      <c r="I11" s="4">
        <v>4.4999999999999998E-2</v>
      </c>
      <c r="J11" s="4">
        <v>3.5999999999999997E-2</v>
      </c>
      <c r="K11" s="4">
        <v>3.9E-2</v>
      </c>
      <c r="L11" s="4">
        <v>3.6999999999999998E-2</v>
      </c>
      <c r="M11" s="4">
        <v>4.5999999999999999E-2</v>
      </c>
      <c r="N11" s="38">
        <v>3.6999999999999998E-2</v>
      </c>
      <c r="O11" s="36"/>
      <c r="P11" s="36"/>
    </row>
    <row r="12" spans="2:16" x14ac:dyDescent="0.2">
      <c r="B12" s="39" t="s">
        <v>50</v>
      </c>
      <c r="C12" s="40">
        <v>4.1000000000000002E-2</v>
      </c>
      <c r="D12" s="40">
        <v>4.1000000000000002E-2</v>
      </c>
      <c r="E12" s="40">
        <v>5.6000000000000001E-2</v>
      </c>
      <c r="F12" s="40">
        <v>4.7E-2</v>
      </c>
      <c r="G12" s="40">
        <v>6.5000000000000002E-2</v>
      </c>
      <c r="H12" s="40">
        <v>5.7000000000000002E-2</v>
      </c>
      <c r="I12" s="40">
        <v>0.04</v>
      </c>
      <c r="J12" s="40">
        <v>5.3999999999999999E-2</v>
      </c>
      <c r="K12" s="40">
        <v>3.9E-2</v>
      </c>
      <c r="L12" s="40">
        <v>5.7000000000000002E-2</v>
      </c>
      <c r="M12" s="40">
        <v>0.04</v>
      </c>
      <c r="N12" s="41">
        <v>3.9E-2</v>
      </c>
      <c r="O12" s="36"/>
      <c r="P12" s="36"/>
    </row>
    <row r="13" spans="2:16" x14ac:dyDescent="0.2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 x14ac:dyDescent="0.2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x14ac:dyDescent="0.2">
      <c r="B15" s="42" t="s">
        <v>51</v>
      </c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4"/>
      <c r="N15" s="45"/>
      <c r="O15" s="36"/>
      <c r="P15" s="36"/>
    </row>
    <row r="16" spans="2:16" x14ac:dyDescent="0.2">
      <c r="B16" s="33"/>
      <c r="C16" s="34">
        <v>1</v>
      </c>
      <c r="D16" s="34">
        <v>2</v>
      </c>
      <c r="E16" s="34">
        <v>3</v>
      </c>
      <c r="F16" s="34">
        <v>4</v>
      </c>
      <c r="G16" s="34">
        <v>5</v>
      </c>
      <c r="H16" s="34">
        <v>6</v>
      </c>
      <c r="I16" s="34">
        <v>7</v>
      </c>
      <c r="J16" s="34">
        <v>8</v>
      </c>
      <c r="K16" s="34">
        <v>9</v>
      </c>
      <c r="L16" s="34">
        <v>10</v>
      </c>
      <c r="M16" s="34">
        <v>11</v>
      </c>
      <c r="N16" s="35">
        <v>12</v>
      </c>
      <c r="O16" s="36"/>
      <c r="P16" s="36"/>
    </row>
    <row r="17" spans="1:17" x14ac:dyDescent="0.2">
      <c r="B17" s="37" t="s">
        <v>43</v>
      </c>
      <c r="C17" s="46"/>
      <c r="D17" s="46"/>
      <c r="E17" s="46"/>
      <c r="F17" s="47">
        <v>0.438</v>
      </c>
      <c r="G17" s="47">
        <v>0.46300000000000002</v>
      </c>
      <c r="H17" s="47">
        <v>0.46400000000000002</v>
      </c>
      <c r="I17" s="47">
        <v>0.66300000000000003</v>
      </c>
      <c r="J17" s="47">
        <v>0.64500000000000002</v>
      </c>
      <c r="K17" s="47">
        <v>0.65700000000000003</v>
      </c>
      <c r="L17" s="48"/>
      <c r="M17" s="49"/>
      <c r="N17" s="50"/>
      <c r="O17" s="36"/>
      <c r="P17" s="36"/>
    </row>
    <row r="18" spans="1:17" x14ac:dyDescent="0.2">
      <c r="B18" s="37" t="s">
        <v>44</v>
      </c>
      <c r="C18" s="46"/>
      <c r="D18" s="46"/>
      <c r="E18" s="46"/>
      <c r="F18" s="47">
        <v>0.60499999999999998</v>
      </c>
      <c r="G18" s="47">
        <v>0.58499999999999996</v>
      </c>
      <c r="H18" s="47">
        <v>0.57699999999999996</v>
      </c>
      <c r="I18" s="47">
        <v>0.66</v>
      </c>
      <c r="J18" s="47">
        <v>0.63300000000000001</v>
      </c>
      <c r="K18" s="47">
        <v>0.64800000000000002</v>
      </c>
      <c r="L18" s="48"/>
      <c r="M18" s="49"/>
      <c r="N18" s="50"/>
      <c r="O18" s="36"/>
      <c r="P18" s="36"/>
    </row>
    <row r="19" spans="1:17" x14ac:dyDescent="0.2">
      <c r="B19" s="37" t="s">
        <v>45</v>
      </c>
      <c r="C19" s="46"/>
      <c r="D19" s="46"/>
      <c r="E19" s="46"/>
      <c r="F19" s="47">
        <v>0.61299999999999999</v>
      </c>
      <c r="G19" s="47">
        <v>0.61699999999999999</v>
      </c>
      <c r="H19" s="47">
        <v>0.63500000000000001</v>
      </c>
      <c r="I19" s="47">
        <v>0.64700000000000002</v>
      </c>
      <c r="J19" s="47">
        <v>0.27900000000000003</v>
      </c>
      <c r="K19" s="47">
        <v>0.64300000000000002</v>
      </c>
      <c r="L19" s="48"/>
      <c r="M19" s="51"/>
      <c r="N19" s="52"/>
      <c r="O19" s="36"/>
      <c r="P19" s="36"/>
    </row>
    <row r="20" spans="1:17" x14ac:dyDescent="0.2">
      <c r="B20" s="37" t="s">
        <v>46</v>
      </c>
      <c r="C20" s="46"/>
      <c r="D20" s="46"/>
      <c r="E20" s="46"/>
      <c r="F20" s="47">
        <v>0.66100000000000003</v>
      </c>
      <c r="G20" s="47">
        <v>0.66900000000000004</v>
      </c>
      <c r="H20" s="47">
        <v>0.65300000000000002</v>
      </c>
      <c r="I20" s="47">
        <v>0.73399999999999999</v>
      </c>
      <c r="J20" s="47">
        <v>0.68799999999999994</v>
      </c>
      <c r="K20" s="47">
        <v>0.71199999999999997</v>
      </c>
      <c r="L20" s="48"/>
      <c r="M20" s="51"/>
      <c r="N20" s="52"/>
      <c r="O20" s="36"/>
      <c r="P20" s="36"/>
    </row>
    <row r="21" spans="1:17" x14ac:dyDescent="0.2">
      <c r="B21" s="37" t="s">
        <v>47</v>
      </c>
      <c r="C21" s="46"/>
      <c r="D21" s="46"/>
      <c r="E21" s="46"/>
      <c r="F21" s="47">
        <v>0.64500000000000002</v>
      </c>
      <c r="G21" s="47">
        <v>0.67200000000000004</v>
      </c>
      <c r="H21" s="47">
        <v>0.68200000000000005</v>
      </c>
      <c r="I21" s="47">
        <v>0.70799999999999996</v>
      </c>
      <c r="J21" s="47">
        <v>0.71899999999999997</v>
      </c>
      <c r="K21" s="47">
        <v>0.73899999999999999</v>
      </c>
      <c r="L21" s="53"/>
      <c r="M21" s="54"/>
      <c r="N21" s="52"/>
      <c r="O21" s="36"/>
      <c r="P21" s="36"/>
    </row>
    <row r="22" spans="1:17" x14ac:dyDescent="0.2">
      <c r="B22" s="37" t="s">
        <v>48</v>
      </c>
      <c r="C22" s="46"/>
      <c r="D22" s="46"/>
      <c r="E22" s="46"/>
      <c r="F22" s="47">
        <v>0.58499999999999996</v>
      </c>
      <c r="G22" s="47">
        <v>0.621</v>
      </c>
      <c r="H22" s="47">
        <v>0.63700000000000001</v>
      </c>
      <c r="I22" s="47"/>
      <c r="J22" s="47"/>
      <c r="K22" s="47"/>
      <c r="L22" s="53"/>
      <c r="M22" s="53"/>
      <c r="N22" s="55"/>
      <c r="O22" s="36"/>
      <c r="P22" s="36"/>
    </row>
    <row r="23" spans="1:17" x14ac:dyDescent="0.2">
      <c r="B23" s="37" t="s">
        <v>49</v>
      </c>
      <c r="C23" s="46"/>
      <c r="D23" s="46"/>
      <c r="E23" s="46"/>
      <c r="F23" s="47">
        <v>0.73</v>
      </c>
      <c r="G23" s="47">
        <v>0.69599999999999995</v>
      </c>
      <c r="H23" s="47">
        <v>0.66700000000000004</v>
      </c>
      <c r="I23" s="47"/>
      <c r="J23" s="47"/>
      <c r="K23" s="47"/>
      <c r="L23" s="53"/>
      <c r="M23" s="53"/>
      <c r="N23" s="55"/>
      <c r="O23" s="36"/>
      <c r="P23" s="36"/>
    </row>
    <row r="24" spans="1:17" x14ac:dyDescent="0.2">
      <c r="B24" s="39" t="s">
        <v>50</v>
      </c>
      <c r="C24" s="56"/>
      <c r="D24" s="56"/>
      <c r="E24" s="56"/>
      <c r="F24" s="57">
        <v>0.67200000000000004</v>
      </c>
      <c r="G24" s="57">
        <v>0.68500000000000005</v>
      </c>
      <c r="H24" s="57">
        <v>0.67500000000000004</v>
      </c>
      <c r="I24" s="57"/>
      <c r="J24" s="57"/>
      <c r="K24" s="57"/>
      <c r="L24" s="58"/>
      <c r="M24" s="58"/>
      <c r="N24" s="59"/>
      <c r="O24" s="36"/>
      <c r="P24" s="36"/>
    </row>
    <row r="25" spans="1:17" ht="16" thickBot="1" x14ac:dyDescent="0.25">
      <c r="B25" s="60"/>
      <c r="C25" s="61"/>
      <c r="D25" s="61"/>
      <c r="E25" s="61"/>
      <c r="F25" s="61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7" ht="17" thickBot="1" x14ac:dyDescent="0.25">
      <c r="B26" s="62" t="s">
        <v>52</v>
      </c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16" thickBot="1" x14ac:dyDescent="0.25">
      <c r="B27" s="64"/>
      <c r="C27" s="65"/>
      <c r="D27" s="66"/>
      <c r="E27" s="66"/>
      <c r="F27" s="66"/>
      <c r="G27" s="66"/>
      <c r="H27" s="66"/>
      <c r="I27" s="66"/>
      <c r="J27" s="66"/>
      <c r="K27" s="66"/>
      <c r="L27" s="36"/>
      <c r="M27" s="36"/>
      <c r="N27" s="36"/>
      <c r="O27" s="36"/>
      <c r="P27" s="36"/>
    </row>
    <row r="28" spans="1:17" ht="17" thickBot="1" x14ac:dyDescent="0.25">
      <c r="B28" s="67" t="s">
        <v>21</v>
      </c>
      <c r="C28" s="68" t="s">
        <v>53</v>
      </c>
      <c r="D28" s="482" t="s">
        <v>54</v>
      </c>
      <c r="E28" s="482"/>
      <c r="F28" s="482"/>
      <c r="G28" s="68" t="s">
        <v>55</v>
      </c>
      <c r="H28" s="69" t="s">
        <v>56</v>
      </c>
      <c r="I28" s="66"/>
      <c r="J28" s="36" t="s">
        <v>57</v>
      </c>
      <c r="K28" s="36"/>
      <c r="L28" s="36"/>
      <c r="M28" s="36"/>
      <c r="N28" s="36"/>
      <c r="O28" s="70" t="s">
        <v>58</v>
      </c>
      <c r="P28" s="71" t="s">
        <v>59</v>
      </c>
      <c r="Q28" s="72" t="s">
        <v>60</v>
      </c>
    </row>
    <row r="29" spans="1:17" ht="16" x14ac:dyDescent="0.2">
      <c r="A29" s="73" t="s">
        <v>61</v>
      </c>
      <c r="B29" s="74" t="s">
        <v>61</v>
      </c>
      <c r="C29" s="75" t="s">
        <v>61</v>
      </c>
      <c r="D29" s="76">
        <f>F17-F5</f>
        <v>0.40100000000000002</v>
      </c>
      <c r="E29" s="76">
        <f t="shared" ref="E29:F36" si="0">G17-G5</f>
        <v>0.41900000000000004</v>
      </c>
      <c r="F29" s="76">
        <f t="shared" si="0"/>
        <v>0.42000000000000004</v>
      </c>
      <c r="G29" s="77">
        <f>AVERAGE(D29:F29)</f>
        <v>0.41333333333333339</v>
      </c>
      <c r="H29" s="78">
        <f>G29-$G$29</f>
        <v>0</v>
      </c>
      <c r="I29" s="66"/>
      <c r="J29" s="36"/>
      <c r="K29" s="36"/>
      <c r="L29" s="36"/>
      <c r="M29" s="36"/>
      <c r="N29" s="36"/>
      <c r="O29" s="79">
        <f>(H29-$K$39)*30/$K$38</f>
        <v>0</v>
      </c>
      <c r="P29" s="80">
        <f>O29/1000</f>
        <v>0</v>
      </c>
      <c r="Q29" s="58"/>
    </row>
    <row r="30" spans="1:17" ht="16" x14ac:dyDescent="0.2">
      <c r="A30" s="81" t="s">
        <v>62</v>
      </c>
      <c r="B30" s="82" t="s">
        <v>63</v>
      </c>
      <c r="C30" s="83" t="s">
        <v>64</v>
      </c>
      <c r="D30" s="34">
        <f t="shared" ref="D30:D36" si="1">F18-F6</f>
        <v>0.56799999999999995</v>
      </c>
      <c r="E30" s="34">
        <f t="shared" si="0"/>
        <v>0.54699999999999993</v>
      </c>
      <c r="F30" s="34">
        <f t="shared" si="0"/>
        <v>0.53999999999999992</v>
      </c>
      <c r="G30" s="84">
        <f t="shared" ref="G30:G41" si="2">AVERAGE(D30:F30)</f>
        <v>0.55166666666666664</v>
      </c>
      <c r="H30" s="85">
        <f t="shared" ref="H30:H41" si="3">G30-$G$29</f>
        <v>0.13833333333333325</v>
      </c>
      <c r="I30" s="36"/>
      <c r="J30" s="86" t="s">
        <v>65</v>
      </c>
      <c r="K30" s="87"/>
      <c r="L30" s="87"/>
      <c r="M30" s="88"/>
      <c r="N30" s="36"/>
      <c r="O30" s="89">
        <f t="shared" ref="O30:O41" si="4">(H30-$K$39)*30/$K$38</f>
        <v>6916.6666666666633</v>
      </c>
      <c r="P30" s="90">
        <f>O30/1000</f>
        <v>6.9166666666666634</v>
      </c>
      <c r="Q30" s="483">
        <f>AVERAGE(P30:P32)</f>
        <v>8.5388888888888861</v>
      </c>
    </row>
    <row r="31" spans="1:17" ht="16" x14ac:dyDescent="0.2">
      <c r="A31" s="81" t="s">
        <v>62</v>
      </c>
      <c r="B31" s="82" t="s">
        <v>63</v>
      </c>
      <c r="C31" s="83" t="s">
        <v>66</v>
      </c>
      <c r="D31" s="34">
        <f t="shared" si="1"/>
        <v>0.57499999999999996</v>
      </c>
      <c r="E31" s="34">
        <f t="shared" si="0"/>
        <v>0.57999999999999996</v>
      </c>
      <c r="F31" s="34">
        <f t="shared" si="0"/>
        <v>0.59899999999999998</v>
      </c>
      <c r="G31" s="84">
        <f t="shared" si="2"/>
        <v>0.58466666666666656</v>
      </c>
      <c r="H31" s="85">
        <f t="shared" si="3"/>
        <v>0.17133333333333317</v>
      </c>
      <c r="I31" s="36"/>
      <c r="J31" s="91" t="s">
        <v>67</v>
      </c>
      <c r="K31" s="92" t="s">
        <v>68</v>
      </c>
      <c r="L31" s="92"/>
      <c r="M31" s="93"/>
      <c r="N31" s="36"/>
      <c r="O31" s="89">
        <f t="shared" si="4"/>
        <v>8566.6666666666588</v>
      </c>
      <c r="P31" s="90">
        <f t="shared" ref="P31:P41" si="5">O31/1000</f>
        <v>8.5666666666666593</v>
      </c>
      <c r="Q31" s="484"/>
    </row>
    <row r="32" spans="1:17" ht="16" x14ac:dyDescent="0.2">
      <c r="A32" s="81" t="s">
        <v>62</v>
      </c>
      <c r="B32" s="82" t="s">
        <v>63</v>
      </c>
      <c r="C32" s="83" t="s">
        <v>69</v>
      </c>
      <c r="D32" s="34">
        <f t="shared" si="1"/>
        <v>0.61899999999999999</v>
      </c>
      <c r="E32" s="34"/>
      <c r="F32" s="34">
        <f t="shared" si="0"/>
        <v>0.61299999999999999</v>
      </c>
      <c r="G32" s="84">
        <f t="shared" si="2"/>
        <v>0.61599999999999999</v>
      </c>
      <c r="H32" s="85">
        <f t="shared" si="3"/>
        <v>0.20266666666666661</v>
      </c>
      <c r="I32" s="36"/>
      <c r="J32" s="91" t="s">
        <v>70</v>
      </c>
      <c r="K32" s="92" t="s">
        <v>71</v>
      </c>
      <c r="L32" s="92"/>
      <c r="M32" s="93"/>
      <c r="N32" s="36"/>
      <c r="O32" s="89">
        <f t="shared" si="4"/>
        <v>10133.333333333332</v>
      </c>
      <c r="P32" s="94">
        <f t="shared" si="5"/>
        <v>10.133333333333333</v>
      </c>
      <c r="Q32" s="485"/>
    </row>
    <row r="33" spans="1:17" ht="16" x14ac:dyDescent="0.2">
      <c r="A33" s="95">
        <v>0.15</v>
      </c>
      <c r="B33" s="82" t="s">
        <v>72</v>
      </c>
      <c r="C33" s="83" t="s">
        <v>64</v>
      </c>
      <c r="D33" s="34">
        <f t="shared" si="1"/>
        <v>0.60599999999999998</v>
      </c>
      <c r="E33" s="34">
        <f t="shared" si="0"/>
        <v>0.63100000000000001</v>
      </c>
      <c r="F33" s="34">
        <f t="shared" si="0"/>
        <v>0.64100000000000001</v>
      </c>
      <c r="G33" s="84">
        <f t="shared" si="2"/>
        <v>0.626</v>
      </c>
      <c r="H33" s="85">
        <f t="shared" si="3"/>
        <v>0.21266666666666662</v>
      </c>
      <c r="I33" s="36"/>
      <c r="J33" s="91" t="s">
        <v>73</v>
      </c>
      <c r="K33" s="92"/>
      <c r="L33" s="92"/>
      <c r="M33" s="93"/>
      <c r="N33" s="36"/>
      <c r="O33" s="89">
        <f t="shared" si="4"/>
        <v>10633.33333333333</v>
      </c>
      <c r="P33" s="96">
        <f t="shared" si="5"/>
        <v>10.633333333333331</v>
      </c>
      <c r="Q33" s="483">
        <f t="shared" ref="Q33" si="6">AVERAGE(P33:P35)</f>
        <v>9.8416666666666632</v>
      </c>
    </row>
    <row r="34" spans="1:17" ht="16" x14ac:dyDescent="0.2">
      <c r="A34" s="95">
        <v>0.15</v>
      </c>
      <c r="B34" s="82" t="s">
        <v>72</v>
      </c>
      <c r="C34" s="83" t="s">
        <v>66</v>
      </c>
      <c r="D34" s="34"/>
      <c r="E34" s="34">
        <f t="shared" si="0"/>
        <v>0.56200000000000006</v>
      </c>
      <c r="F34" s="34">
        <f t="shared" si="0"/>
        <v>0.56699999999999995</v>
      </c>
      <c r="G34" s="84">
        <f t="shared" si="2"/>
        <v>0.5645</v>
      </c>
      <c r="H34" s="85">
        <f t="shared" si="3"/>
        <v>0.15116666666666662</v>
      </c>
      <c r="I34" s="36"/>
      <c r="J34" s="97" t="s">
        <v>74</v>
      </c>
      <c r="K34" s="98" t="s">
        <v>75</v>
      </c>
      <c r="L34" s="98"/>
      <c r="M34" s="99"/>
      <c r="N34" s="36"/>
      <c r="O34" s="89">
        <f t="shared" si="4"/>
        <v>7558.3333333333312</v>
      </c>
      <c r="P34" s="90">
        <f t="shared" si="5"/>
        <v>7.5583333333333309</v>
      </c>
      <c r="Q34" s="484"/>
    </row>
    <row r="35" spans="1:17" ht="16" x14ac:dyDescent="0.2">
      <c r="A35" s="95">
        <v>0.15</v>
      </c>
      <c r="B35" s="82" t="s">
        <v>72</v>
      </c>
      <c r="C35" s="83" t="s">
        <v>69</v>
      </c>
      <c r="D35" s="34"/>
      <c r="E35" s="34">
        <f t="shared" si="0"/>
        <v>0.65299999999999991</v>
      </c>
      <c r="F35" s="34">
        <f t="shared" si="0"/>
        <v>0.627</v>
      </c>
      <c r="G35" s="84">
        <f t="shared" si="2"/>
        <v>0.6399999999999999</v>
      </c>
      <c r="H35" s="85">
        <f t="shared" si="3"/>
        <v>0.22666666666666652</v>
      </c>
      <c r="I35" s="36"/>
      <c r="J35" s="36"/>
      <c r="K35" s="36"/>
      <c r="L35" s="36"/>
      <c r="M35" s="36"/>
      <c r="N35" s="36"/>
      <c r="O35" s="89">
        <f t="shared" si="4"/>
        <v>11333.333333333327</v>
      </c>
      <c r="P35" s="94">
        <f t="shared" si="5"/>
        <v>11.333333333333327</v>
      </c>
      <c r="Q35" s="485"/>
    </row>
    <row r="36" spans="1:17" ht="16" x14ac:dyDescent="0.2">
      <c r="A36" s="95">
        <v>0.25</v>
      </c>
      <c r="B36" s="82" t="s">
        <v>76</v>
      </c>
      <c r="C36" s="83" t="s">
        <v>64</v>
      </c>
      <c r="D36" s="34">
        <f t="shared" si="1"/>
        <v>0.625</v>
      </c>
      <c r="E36" s="34">
        <f t="shared" si="0"/>
        <v>0.62000000000000011</v>
      </c>
      <c r="F36" s="34">
        <f>H24-H12</f>
        <v>0.61799999999999999</v>
      </c>
      <c r="G36" s="84">
        <f t="shared" si="2"/>
        <v>0.621</v>
      </c>
      <c r="H36" s="85">
        <f t="shared" si="3"/>
        <v>0.20766666666666661</v>
      </c>
      <c r="I36" s="36"/>
      <c r="J36" s="100" t="s">
        <v>77</v>
      </c>
      <c r="K36" s="101"/>
      <c r="L36" s="101"/>
      <c r="M36" s="102"/>
      <c r="N36" s="36"/>
      <c r="O36" s="89">
        <f t="shared" si="4"/>
        <v>10383.333333333332</v>
      </c>
      <c r="P36" s="96">
        <f t="shared" si="5"/>
        <v>10.383333333333333</v>
      </c>
      <c r="Q36" s="483">
        <f t="shared" ref="Q36" si="7">AVERAGE(P36:P38)</f>
        <v>10.111111111111109</v>
      </c>
    </row>
    <row r="37" spans="1:17" ht="16" x14ac:dyDescent="0.2">
      <c r="A37" s="95">
        <v>0.25</v>
      </c>
      <c r="B37" s="82" t="s">
        <v>76</v>
      </c>
      <c r="C37" s="83" t="s">
        <v>66</v>
      </c>
      <c r="D37" s="34">
        <f>I17-I5</f>
        <v>0.626</v>
      </c>
      <c r="E37" s="34">
        <f t="shared" ref="E37:F41" si="8">J17-J5</f>
        <v>0.60899999999999999</v>
      </c>
      <c r="F37" s="34">
        <f t="shared" si="8"/>
        <v>0.61699999999999999</v>
      </c>
      <c r="G37" s="84">
        <f t="shared" si="2"/>
        <v>0.61733333333333329</v>
      </c>
      <c r="H37" s="85">
        <f t="shared" si="3"/>
        <v>0.2039999999999999</v>
      </c>
      <c r="I37" s="36"/>
      <c r="J37" s="103" t="s">
        <v>67</v>
      </c>
      <c r="K37" s="104" t="s">
        <v>68</v>
      </c>
      <c r="L37" s="104"/>
      <c r="M37" s="105"/>
      <c r="N37" s="36"/>
      <c r="O37" s="89">
        <f t="shared" si="4"/>
        <v>10199.999999999996</v>
      </c>
      <c r="P37" s="90">
        <f t="shared" si="5"/>
        <v>10.199999999999996</v>
      </c>
      <c r="Q37" s="484"/>
    </row>
    <row r="38" spans="1:17" ht="16" x14ac:dyDescent="0.2">
      <c r="A38" s="95">
        <v>0.25</v>
      </c>
      <c r="B38" s="82" t="s">
        <v>76</v>
      </c>
      <c r="C38" s="83" t="s">
        <v>69</v>
      </c>
      <c r="D38" s="34">
        <f>I18-I6</f>
        <v>0.623</v>
      </c>
      <c r="E38" s="34">
        <f t="shared" si="8"/>
        <v>0.59599999999999997</v>
      </c>
      <c r="F38" s="34">
        <f t="shared" si="8"/>
        <v>0.60599999999999998</v>
      </c>
      <c r="G38" s="84">
        <f t="shared" si="2"/>
        <v>0.60833333333333328</v>
      </c>
      <c r="H38" s="85">
        <f t="shared" si="3"/>
        <v>0.1949999999999999</v>
      </c>
      <c r="I38" s="36"/>
      <c r="J38" s="103" t="s">
        <v>70</v>
      </c>
      <c r="K38" s="106">
        <v>5.9999999999999995E-4</v>
      </c>
      <c r="L38" s="104"/>
      <c r="M38" s="105"/>
      <c r="N38" s="36"/>
      <c r="O38" s="89">
        <f t="shared" si="4"/>
        <v>9749.9999999999964</v>
      </c>
      <c r="P38" s="94">
        <f t="shared" si="5"/>
        <v>9.7499999999999964</v>
      </c>
      <c r="Q38" s="485"/>
    </row>
    <row r="39" spans="1:17" ht="16" x14ac:dyDescent="0.2">
      <c r="A39" s="95">
        <v>0.5</v>
      </c>
      <c r="B39" s="82" t="s">
        <v>78</v>
      </c>
      <c r="C39" s="83" t="s">
        <v>64</v>
      </c>
      <c r="D39" s="34">
        <f t="shared" ref="D39:E41" si="9">I19-I7</f>
        <v>0.60499999999999998</v>
      </c>
      <c r="E39" s="34"/>
      <c r="F39" s="34">
        <f t="shared" si="8"/>
        <v>0.60299999999999998</v>
      </c>
      <c r="G39" s="84">
        <f t="shared" si="2"/>
        <v>0.60399999999999998</v>
      </c>
      <c r="H39" s="85">
        <f t="shared" si="3"/>
        <v>0.1906666666666666</v>
      </c>
      <c r="I39" s="36"/>
      <c r="J39" s="103" t="s">
        <v>73</v>
      </c>
      <c r="K39" s="106">
        <v>0</v>
      </c>
      <c r="L39" s="104"/>
      <c r="M39" s="105"/>
      <c r="N39" s="36"/>
      <c r="O39" s="89">
        <f t="shared" si="4"/>
        <v>9533.3333333333303</v>
      </c>
      <c r="P39" s="90">
        <f t="shared" si="5"/>
        <v>9.5333333333333297</v>
      </c>
      <c r="Q39" s="483">
        <f t="shared" ref="Q39" si="10">AVERAGE(P39:P41)</f>
        <v>11.666666666666663</v>
      </c>
    </row>
    <row r="40" spans="1:17" ht="16" x14ac:dyDescent="0.2">
      <c r="A40" s="95">
        <v>0.5</v>
      </c>
      <c r="B40" s="82" t="s">
        <v>78</v>
      </c>
      <c r="C40" s="83" t="s">
        <v>66</v>
      </c>
      <c r="D40" s="34">
        <f t="shared" si="9"/>
        <v>0.69499999999999995</v>
      </c>
      <c r="E40" s="34">
        <f t="shared" si="9"/>
        <v>0.64599999999999991</v>
      </c>
      <c r="F40" s="34">
        <f t="shared" si="8"/>
        <v>0.67399999999999993</v>
      </c>
      <c r="G40" s="84">
        <f t="shared" si="2"/>
        <v>0.67166666666666652</v>
      </c>
      <c r="H40" s="85">
        <f t="shared" si="3"/>
        <v>0.25833333333333314</v>
      </c>
      <c r="I40" s="36"/>
      <c r="J40" s="107" t="s">
        <v>74</v>
      </c>
      <c r="K40" s="108" t="s">
        <v>75</v>
      </c>
      <c r="L40" s="108"/>
      <c r="M40" s="109"/>
      <c r="N40" s="36"/>
      <c r="O40" s="89">
        <f t="shared" si="4"/>
        <v>12916.666666666657</v>
      </c>
      <c r="P40" s="90">
        <f t="shared" si="5"/>
        <v>12.916666666666657</v>
      </c>
      <c r="Q40" s="484"/>
    </row>
    <row r="41" spans="1:17" ht="17" thickBot="1" x14ac:dyDescent="0.25">
      <c r="A41" s="110">
        <v>0.5</v>
      </c>
      <c r="B41" s="111" t="s">
        <v>78</v>
      </c>
      <c r="C41" s="112" t="s">
        <v>69</v>
      </c>
      <c r="D41" s="113">
        <f t="shared" si="9"/>
        <v>0.63200000000000001</v>
      </c>
      <c r="E41" s="113">
        <f t="shared" si="9"/>
        <v>0.67299999999999993</v>
      </c>
      <c r="F41" s="113">
        <f t="shared" si="8"/>
        <v>0.68799999999999994</v>
      </c>
      <c r="G41" s="114">
        <f t="shared" si="2"/>
        <v>0.66433333333333333</v>
      </c>
      <c r="H41" s="115">
        <f t="shared" si="3"/>
        <v>0.25099999999999995</v>
      </c>
      <c r="I41" s="36"/>
      <c r="J41" s="36"/>
      <c r="K41" s="36"/>
      <c r="L41" s="36"/>
      <c r="M41" s="36"/>
      <c r="N41" s="36"/>
      <c r="O41" s="89">
        <f t="shared" si="4"/>
        <v>12549.999999999998</v>
      </c>
      <c r="P41" s="116">
        <f t="shared" si="5"/>
        <v>12.549999999999999</v>
      </c>
      <c r="Q41" s="485"/>
    </row>
    <row r="42" spans="1:17" x14ac:dyDescent="0.2">
      <c r="D42" s="34"/>
      <c r="E42" s="34"/>
      <c r="F42" s="34"/>
      <c r="I42" s="117"/>
      <c r="J42" s="36"/>
      <c r="K42" s="36"/>
      <c r="L42" s="36"/>
      <c r="M42" s="36"/>
      <c r="N42" s="117"/>
    </row>
    <row r="43" spans="1:17" x14ac:dyDescent="0.2">
      <c r="I43" s="117"/>
      <c r="J43" s="118"/>
      <c r="K43" s="51" t="s">
        <v>79</v>
      </c>
      <c r="L43" s="63"/>
      <c r="M43" s="36"/>
      <c r="N43" s="117"/>
    </row>
    <row r="44" spans="1:17" x14ac:dyDescent="0.2">
      <c r="I44" s="117"/>
      <c r="J44" s="118"/>
      <c r="K44" s="51" t="s">
        <v>80</v>
      </c>
      <c r="L44" s="63"/>
      <c r="M44" s="36"/>
      <c r="N44" s="117"/>
    </row>
    <row r="45" spans="1:17" x14ac:dyDescent="0.2">
      <c r="I45" s="117"/>
      <c r="J45" s="117"/>
      <c r="K45" s="117"/>
      <c r="L45" s="117"/>
      <c r="M45" s="117"/>
      <c r="N45" s="117"/>
    </row>
    <row r="46" spans="1:17" x14ac:dyDescent="0.2">
      <c r="I46" s="117"/>
      <c r="J46" s="117"/>
      <c r="K46" s="117"/>
      <c r="L46" s="117"/>
      <c r="M46" s="117"/>
      <c r="N46" s="117"/>
    </row>
  </sheetData>
  <mergeCells count="5">
    <mergeCell ref="D28:F28"/>
    <mergeCell ref="Q30:Q32"/>
    <mergeCell ref="Q33:Q35"/>
    <mergeCell ref="Q36:Q38"/>
    <mergeCell ref="Q39:Q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0"/>
  <sheetViews>
    <sheetView topLeftCell="A7" workbookViewId="0">
      <selection activeCell="L12" sqref="L12"/>
    </sheetView>
  </sheetViews>
  <sheetFormatPr baseColWidth="10" defaultColWidth="11.5" defaultRowHeight="15" x14ac:dyDescent="0.2"/>
  <cols>
    <col min="1" max="1" width="14.6640625" bestFit="1" customWidth="1"/>
    <col min="7" max="7" width="15.5" customWidth="1"/>
    <col min="13" max="13" width="19" customWidth="1"/>
    <col min="14" max="16" width="12.5" bestFit="1" customWidth="1"/>
    <col min="17" max="17" width="16" customWidth="1"/>
    <col min="18" max="19" width="12.5" customWidth="1"/>
    <col min="20" max="22" width="12.5" bestFit="1" customWidth="1"/>
  </cols>
  <sheetData>
    <row r="1" spans="1:22" ht="16" thickBot="1" x14ac:dyDescent="0.25"/>
    <row r="2" spans="1:22" x14ac:dyDescent="0.2">
      <c r="A2" s="487" t="s">
        <v>81</v>
      </c>
      <c r="B2" s="488"/>
      <c r="C2" s="119">
        <v>0.5</v>
      </c>
      <c r="D2" s="12" t="s">
        <v>82</v>
      </c>
      <c r="E2" s="12"/>
      <c r="F2" s="13"/>
    </row>
    <row r="3" spans="1:22" x14ac:dyDescent="0.2">
      <c r="A3" s="489" t="s">
        <v>83</v>
      </c>
      <c r="B3" s="490"/>
      <c r="C3" s="120">
        <v>8800</v>
      </c>
      <c r="D3" s="15" t="s">
        <v>84</v>
      </c>
      <c r="E3" s="15"/>
      <c r="F3" s="16"/>
    </row>
    <row r="4" spans="1:22" x14ac:dyDescent="0.2">
      <c r="A4" s="489" t="s">
        <v>85</v>
      </c>
      <c r="B4" s="490"/>
      <c r="C4" s="121">
        <v>1.6666666666666666E-2</v>
      </c>
      <c r="D4" s="15"/>
      <c r="E4" s="15"/>
      <c r="F4" s="16"/>
    </row>
    <row r="5" spans="1:22" x14ac:dyDescent="0.2">
      <c r="A5" s="489" t="s">
        <v>86</v>
      </c>
      <c r="B5" s="490"/>
      <c r="C5" s="15" t="s">
        <v>87</v>
      </c>
      <c r="D5" s="15"/>
      <c r="E5" s="15"/>
      <c r="F5" s="16"/>
    </row>
    <row r="6" spans="1:22" ht="19" x14ac:dyDescent="0.25">
      <c r="A6" s="489" t="s">
        <v>88</v>
      </c>
      <c r="B6" s="490"/>
      <c r="C6" s="122" t="s">
        <v>89</v>
      </c>
      <c r="D6" s="15"/>
      <c r="E6" s="15"/>
      <c r="F6" s="16"/>
    </row>
    <row r="7" spans="1:22" x14ac:dyDescent="0.2">
      <c r="A7" s="20"/>
      <c r="B7" s="15"/>
      <c r="C7" s="486" t="s">
        <v>90</v>
      </c>
      <c r="D7" s="486"/>
      <c r="E7" s="486"/>
      <c r="F7" s="16"/>
    </row>
    <row r="8" spans="1:22" x14ac:dyDescent="0.2">
      <c r="A8" s="20"/>
      <c r="B8" s="15"/>
      <c r="C8" s="486" t="s">
        <v>91</v>
      </c>
      <c r="D8" s="486"/>
      <c r="E8" s="486"/>
      <c r="F8" s="123">
        <v>0.2</v>
      </c>
    </row>
    <row r="9" spans="1:22" x14ac:dyDescent="0.2">
      <c r="A9" s="20"/>
      <c r="B9" s="15"/>
      <c r="C9" s="486" t="s">
        <v>92</v>
      </c>
      <c r="D9" s="486"/>
      <c r="E9" s="486"/>
      <c r="F9" s="123"/>
      <c r="Q9" t="s">
        <v>11</v>
      </c>
    </row>
    <row r="10" spans="1:22" x14ac:dyDescent="0.2">
      <c r="A10" s="20"/>
      <c r="B10" s="15"/>
      <c r="C10" s="486" t="s">
        <v>93</v>
      </c>
      <c r="D10" s="486"/>
      <c r="E10" s="486"/>
      <c r="F10" s="123"/>
    </row>
    <row r="11" spans="1:22" x14ac:dyDescent="0.2">
      <c r="A11" s="20"/>
      <c r="B11" s="15"/>
      <c r="C11" s="486"/>
      <c r="D11" s="486"/>
      <c r="E11" s="486"/>
      <c r="F11" s="123"/>
    </row>
    <row r="12" spans="1:22" ht="16" thickBot="1" x14ac:dyDescent="0.25">
      <c r="A12" s="124"/>
      <c r="B12" s="23"/>
      <c r="C12" s="497" t="s">
        <v>94</v>
      </c>
      <c r="D12" s="497"/>
      <c r="E12" s="497"/>
      <c r="F12" s="125">
        <v>0.01</v>
      </c>
      <c r="M12" s="19"/>
      <c r="N12" s="19"/>
      <c r="O12" s="19"/>
      <c r="P12" s="19"/>
    </row>
    <row r="13" spans="1:22" x14ac:dyDescent="0.2">
      <c r="M13" s="19"/>
      <c r="N13" s="19"/>
      <c r="O13" s="19"/>
      <c r="P13" s="19"/>
    </row>
    <row r="14" spans="1:22" ht="16" thickBot="1" x14ac:dyDescent="0.25">
      <c r="D14" t="s">
        <v>95</v>
      </c>
    </row>
    <row r="15" spans="1:22" ht="24" x14ac:dyDescent="0.3">
      <c r="M15" s="500" t="s">
        <v>96</v>
      </c>
      <c r="N15" s="498"/>
      <c r="O15" s="498"/>
      <c r="P15" s="499"/>
      <c r="Q15" s="498" t="s">
        <v>97</v>
      </c>
      <c r="R15" s="498"/>
      <c r="S15" s="499"/>
      <c r="T15" s="500" t="s">
        <v>98</v>
      </c>
      <c r="U15" s="498"/>
      <c r="V15" s="499"/>
    </row>
    <row r="16" spans="1:22" ht="16" thickBot="1" x14ac:dyDescent="0.25">
      <c r="A16" s="126" t="s">
        <v>99</v>
      </c>
      <c r="B16" s="127" t="s">
        <v>53</v>
      </c>
      <c r="C16" s="126"/>
      <c r="D16" s="126" t="s">
        <v>100</v>
      </c>
      <c r="E16" s="501" t="s">
        <v>101</v>
      </c>
      <c r="F16" s="502"/>
      <c r="G16" s="503"/>
      <c r="H16" s="126" t="s">
        <v>102</v>
      </c>
      <c r="I16" s="128" t="s">
        <v>103</v>
      </c>
      <c r="J16" s="127" t="s">
        <v>104</v>
      </c>
      <c r="K16" s="127" t="s">
        <v>102</v>
      </c>
      <c r="L16" s="129" t="s">
        <v>105</v>
      </c>
      <c r="M16" s="130" t="s">
        <v>59</v>
      </c>
      <c r="N16" s="131" t="s">
        <v>106</v>
      </c>
      <c r="O16" s="131" t="s">
        <v>102</v>
      </c>
      <c r="P16" s="132" t="s">
        <v>105</v>
      </c>
      <c r="Q16" s="133" t="s">
        <v>107</v>
      </c>
      <c r="R16" s="133" t="s">
        <v>102</v>
      </c>
      <c r="S16" s="134" t="s">
        <v>105</v>
      </c>
      <c r="T16" s="135" t="s">
        <v>98</v>
      </c>
      <c r="U16" s="131" t="s">
        <v>102</v>
      </c>
      <c r="V16" s="136" t="s">
        <v>105</v>
      </c>
    </row>
    <row r="17" spans="1:22" x14ac:dyDescent="0.2">
      <c r="A17" s="137" t="s">
        <v>108</v>
      </c>
      <c r="B17" s="138">
        <v>1</v>
      </c>
      <c r="C17" s="139"/>
      <c r="D17" s="140">
        <v>10</v>
      </c>
      <c r="E17" s="141">
        <v>4.4999999999999998E-2</v>
      </c>
      <c r="F17" s="141">
        <v>3.7999999999999999E-2</v>
      </c>
      <c r="G17" s="141">
        <v>4.2000000000000003E-2</v>
      </c>
      <c r="H17" s="142">
        <f>AVERAGE(E17:G17)</f>
        <v>4.1666666666666664E-2</v>
      </c>
      <c r="I17" s="142">
        <f>STDEV(E17:G17)</f>
        <v>3.5118845842842463E-3</v>
      </c>
      <c r="J17" s="143">
        <f>(H17*$F$8*1000*10)/($C$3*$F$12)</f>
        <v>0.94696969696969713</v>
      </c>
      <c r="K17" s="504">
        <f>AVERAGE(J17:J19)</f>
        <v>0.74494949494949514</v>
      </c>
      <c r="L17" s="504">
        <f>STDEV(J17:J19)</f>
        <v>0.20862009648810967</v>
      </c>
      <c r="M17" s="505">
        <v>8.5388888888888861</v>
      </c>
      <c r="N17" s="144">
        <f>J17/$M$17</f>
        <v>0.11090081031525409</v>
      </c>
      <c r="O17" s="508">
        <f>AVERAGE(N17:N19)</f>
        <v>8.7241970781333222E-2</v>
      </c>
      <c r="P17" s="509">
        <f>STDEV(N17:N19)</f>
        <v>2.4431761462498161E-2</v>
      </c>
      <c r="Q17" s="145">
        <f t="shared" ref="Q17:Q28" si="0">N17*1000</f>
        <v>110.90081031525409</v>
      </c>
      <c r="R17" s="510">
        <f>AVERAGE(Q17:Q19)</f>
        <v>87.241970781333222</v>
      </c>
      <c r="S17" s="512">
        <f>STDEV(Q17:Q19)</f>
        <v>24.431761462498258</v>
      </c>
      <c r="T17" s="146">
        <f t="shared" ref="T17:T28" si="1">J17/$C$2</f>
        <v>1.8939393939393943</v>
      </c>
      <c r="U17" s="508">
        <f>AVERAGE(T17:T19)</f>
        <v>1.4898989898989903</v>
      </c>
      <c r="V17" s="514">
        <f>STDEV(T17:T19)</f>
        <v>0.41724019297621934</v>
      </c>
    </row>
    <row r="18" spans="1:22" x14ac:dyDescent="0.2">
      <c r="A18" s="137" t="s">
        <v>108</v>
      </c>
      <c r="B18" s="138">
        <v>2</v>
      </c>
      <c r="C18" s="139"/>
      <c r="D18" s="140">
        <v>10</v>
      </c>
      <c r="E18" s="141">
        <v>3.5000000000000003E-2</v>
      </c>
      <c r="F18" s="141">
        <v>3.3000000000000002E-2</v>
      </c>
      <c r="G18" s="141">
        <v>3.2000000000000001E-2</v>
      </c>
      <c r="H18" s="142">
        <f>AVERAGE(E18:G18)</f>
        <v>3.3333333333333333E-2</v>
      </c>
      <c r="I18" s="142">
        <f>STDEV(E18:G18)</f>
        <v>1.5275252316519481E-3</v>
      </c>
      <c r="J18" s="143">
        <f t="shared" ref="J18:J28" si="2">(H18*$F$8*1000*10)/($C$3*$F$12)</f>
        <v>0.75757575757575768</v>
      </c>
      <c r="K18" s="504"/>
      <c r="L18" s="504"/>
      <c r="M18" s="506"/>
      <c r="N18" s="144">
        <f t="shared" ref="N18:N19" si="3">J18/$M$17</f>
        <v>8.8720648252203271E-2</v>
      </c>
      <c r="O18" s="508"/>
      <c r="P18" s="509"/>
      <c r="Q18" s="147">
        <f t="shared" si="0"/>
        <v>88.720648252203276</v>
      </c>
      <c r="R18" s="511"/>
      <c r="S18" s="513"/>
      <c r="T18" s="146">
        <f t="shared" si="1"/>
        <v>1.5151515151515154</v>
      </c>
      <c r="U18" s="508"/>
      <c r="V18" s="514"/>
    </row>
    <row r="19" spans="1:22" x14ac:dyDescent="0.2">
      <c r="A19" s="137" t="s">
        <v>108</v>
      </c>
      <c r="B19" s="138">
        <v>3</v>
      </c>
      <c r="C19" s="139"/>
      <c r="D19" s="140">
        <v>10</v>
      </c>
      <c r="E19" s="141">
        <v>2.3E-2</v>
      </c>
      <c r="F19" s="141">
        <v>2.3E-2</v>
      </c>
      <c r="G19" s="141">
        <v>2.4E-2</v>
      </c>
      <c r="H19" s="142">
        <f>AVERAGE(E19:G19)</f>
        <v>2.3333333333333334E-2</v>
      </c>
      <c r="I19" s="142">
        <f>STDEV(E19:G19)</f>
        <v>5.7735026918962634E-4</v>
      </c>
      <c r="J19" s="143">
        <f t="shared" si="2"/>
        <v>0.53030303030303039</v>
      </c>
      <c r="K19" s="504"/>
      <c r="L19" s="504"/>
      <c r="M19" s="507"/>
      <c r="N19" s="144">
        <f t="shared" si="3"/>
        <v>6.2104453776542293E-2</v>
      </c>
      <c r="O19" s="508"/>
      <c r="P19" s="509"/>
      <c r="Q19" s="147">
        <f t="shared" si="0"/>
        <v>62.104453776542293</v>
      </c>
      <c r="R19" s="511"/>
      <c r="S19" s="513"/>
      <c r="T19" s="146">
        <f t="shared" si="1"/>
        <v>1.0606060606060608</v>
      </c>
      <c r="U19" s="508"/>
      <c r="V19" s="514"/>
    </row>
    <row r="20" spans="1:22" x14ac:dyDescent="0.2">
      <c r="A20" s="148" t="s">
        <v>109</v>
      </c>
      <c r="B20" s="149">
        <v>1</v>
      </c>
      <c r="C20" s="150"/>
      <c r="D20" s="151">
        <v>10</v>
      </c>
      <c r="E20" s="152">
        <v>3.5999999999999997E-2</v>
      </c>
      <c r="F20" s="152">
        <v>0.04</v>
      </c>
      <c r="G20" s="152">
        <v>0.04</v>
      </c>
      <c r="H20" s="153">
        <f t="shared" ref="H20:H28" si="4">AVERAGE(E20:G20)</f>
        <v>3.8666666666666662E-2</v>
      </c>
      <c r="I20" s="153">
        <f>STDEV(E20:G20)</f>
        <v>2.3094010767585049E-3</v>
      </c>
      <c r="J20" s="143">
        <f t="shared" si="2"/>
        <v>0.87878787878787878</v>
      </c>
      <c r="K20" s="530">
        <f>AVERAGE(J20:J22)</f>
        <v>0.68939393939393945</v>
      </c>
      <c r="L20" s="530">
        <f t="shared" ref="L20" si="5">STDEV(J20:J22)</f>
        <v>0.16614933484440392</v>
      </c>
      <c r="M20" s="533">
        <v>9.8416666666666632</v>
      </c>
      <c r="N20" s="154">
        <f>J20/$M$20</f>
        <v>8.9292587175737084E-2</v>
      </c>
      <c r="O20" s="515">
        <f t="shared" ref="O20" si="6">AVERAGE(N20:N22)</f>
        <v>7.0048495112000647E-2</v>
      </c>
      <c r="P20" s="536">
        <f t="shared" ref="P20" si="7">STDEV(N20:N22)</f>
        <v>1.6882235547272237E-2</v>
      </c>
      <c r="Q20" s="155">
        <f t="shared" si="0"/>
        <v>89.292587175737083</v>
      </c>
      <c r="R20" s="491">
        <f t="shared" ref="R20" si="8">AVERAGE(Q20:Q22)</f>
        <v>70.048495112000651</v>
      </c>
      <c r="S20" s="494">
        <f t="shared" ref="S20" si="9">STDEV(Q20:Q22)</f>
        <v>16.882235547272153</v>
      </c>
      <c r="T20" s="156">
        <f t="shared" si="1"/>
        <v>1.7575757575757576</v>
      </c>
      <c r="U20" s="515">
        <f t="shared" ref="U20" si="10">AVERAGE(T20:T22)</f>
        <v>1.3787878787878789</v>
      </c>
      <c r="V20" s="518">
        <f t="shared" ref="V20" si="11">STDEV(T20:T22)</f>
        <v>0.33229866968880784</v>
      </c>
    </row>
    <row r="21" spans="1:22" x14ac:dyDescent="0.2">
      <c r="A21" s="157" t="s">
        <v>109</v>
      </c>
      <c r="B21" s="158">
        <v>2</v>
      </c>
      <c r="C21" s="159"/>
      <c r="D21" s="160">
        <v>10</v>
      </c>
      <c r="E21" s="161">
        <v>2.4E-2</v>
      </c>
      <c r="F21" s="161">
        <v>2.9000000000000001E-2</v>
      </c>
      <c r="G21" s="161">
        <v>2.9000000000000001E-2</v>
      </c>
      <c r="H21" s="162">
        <f t="shared" si="4"/>
        <v>2.7333333333333334E-2</v>
      </c>
      <c r="I21" s="162">
        <f t="shared" ref="I21:I28" si="12">STDEV(E21:G21)</f>
        <v>2.886751345948129E-3</v>
      </c>
      <c r="J21" s="143">
        <f t="shared" si="2"/>
        <v>0.62121212121212133</v>
      </c>
      <c r="K21" s="531"/>
      <c r="L21" s="531"/>
      <c r="M21" s="534"/>
      <c r="N21" s="163">
        <f t="shared" ref="N21:N22" si="13">J21/$M$20</f>
        <v>6.3120621969055532E-2</v>
      </c>
      <c r="O21" s="516"/>
      <c r="P21" s="537"/>
      <c r="Q21" s="164">
        <f t="shared" si="0"/>
        <v>63.120621969055534</v>
      </c>
      <c r="R21" s="492"/>
      <c r="S21" s="495"/>
      <c r="T21" s="165">
        <f t="shared" si="1"/>
        <v>1.2424242424242427</v>
      </c>
      <c r="U21" s="516"/>
      <c r="V21" s="519"/>
    </row>
    <row r="22" spans="1:22" x14ac:dyDescent="0.2">
      <c r="A22" s="166" t="s">
        <v>109</v>
      </c>
      <c r="B22" s="167">
        <v>3</v>
      </c>
      <c r="C22" s="168"/>
      <c r="D22" s="169">
        <v>10</v>
      </c>
      <c r="E22" s="170">
        <v>2.1000000000000001E-2</v>
      </c>
      <c r="F22" s="170">
        <v>2.5000000000000001E-2</v>
      </c>
      <c r="G22" s="170">
        <v>2.9000000000000001E-2</v>
      </c>
      <c r="H22" s="171">
        <f t="shared" si="4"/>
        <v>2.4999999999999998E-2</v>
      </c>
      <c r="I22" s="171">
        <f t="shared" si="12"/>
        <v>4.0000000000000001E-3</v>
      </c>
      <c r="J22" s="143">
        <f t="shared" si="2"/>
        <v>0.56818181818181823</v>
      </c>
      <c r="K22" s="532"/>
      <c r="L22" s="532"/>
      <c r="M22" s="535"/>
      <c r="N22" s="163">
        <f t="shared" si="13"/>
        <v>5.7732276191209325E-2</v>
      </c>
      <c r="O22" s="517"/>
      <c r="P22" s="538"/>
      <c r="Q22" s="172">
        <f t="shared" si="0"/>
        <v>57.732276191209323</v>
      </c>
      <c r="R22" s="493"/>
      <c r="S22" s="496"/>
      <c r="T22" s="173">
        <f t="shared" si="1"/>
        <v>1.1363636363636365</v>
      </c>
      <c r="U22" s="517"/>
      <c r="V22" s="520"/>
    </row>
    <row r="23" spans="1:22" x14ac:dyDescent="0.2">
      <c r="A23" s="174" t="s">
        <v>110</v>
      </c>
      <c r="B23" s="175">
        <v>1</v>
      </c>
      <c r="C23" s="176"/>
      <c r="D23" s="177">
        <v>10</v>
      </c>
      <c r="E23" s="178">
        <v>2.7E-2</v>
      </c>
      <c r="F23" s="178">
        <v>2.8000000000000001E-2</v>
      </c>
      <c r="G23" s="178">
        <v>0.03</v>
      </c>
      <c r="H23" s="179">
        <f t="shared" si="4"/>
        <v>2.8333333333333332E-2</v>
      </c>
      <c r="I23" s="179">
        <f t="shared" si="12"/>
        <v>1.5275252316519462E-3</v>
      </c>
      <c r="J23" s="143">
        <f t="shared" si="2"/>
        <v>0.64393939393939403</v>
      </c>
      <c r="K23" s="521">
        <f>AVERAGE(J23:J25)</f>
        <v>0.68686868686868696</v>
      </c>
      <c r="L23" s="521">
        <f t="shared" ref="L23" si="14">STDEV(J23:J25)</f>
        <v>5.0441879685449977E-2</v>
      </c>
      <c r="M23" s="522">
        <v>10.111111111111109</v>
      </c>
      <c r="N23" s="180">
        <f>J23/$M$23</f>
        <v>6.3686313686313709E-2</v>
      </c>
      <c r="O23" s="525">
        <f t="shared" ref="O23" si="15">AVERAGE(N23:N25)</f>
        <v>6.7932067932067949E-2</v>
      </c>
      <c r="P23" s="526">
        <f t="shared" ref="P23" si="16">STDEV(N23:N25)</f>
        <v>4.9887573315280202E-3</v>
      </c>
      <c r="Q23" s="181">
        <f t="shared" si="0"/>
        <v>63.68631368631371</v>
      </c>
      <c r="R23" s="527">
        <f t="shared" ref="R23" si="17">AVERAGE(Q23:Q25)</f>
        <v>67.932067932067937</v>
      </c>
      <c r="S23" s="528">
        <f t="shared" ref="S23" si="18">STDEV(Q23:Q25)</f>
        <v>4.9887573315280216</v>
      </c>
      <c r="T23" s="182">
        <f t="shared" si="1"/>
        <v>1.2878787878787881</v>
      </c>
      <c r="U23" s="525">
        <f t="shared" ref="U23" si="19">AVERAGE(T23:T25)</f>
        <v>1.3737373737373739</v>
      </c>
      <c r="V23" s="529">
        <f t="shared" ref="V23" si="20">STDEV(T23:T25)</f>
        <v>0.10088375937089995</v>
      </c>
    </row>
    <row r="24" spans="1:22" x14ac:dyDescent="0.2">
      <c r="A24" s="174" t="s">
        <v>110</v>
      </c>
      <c r="B24" s="175">
        <v>2</v>
      </c>
      <c r="C24" s="176"/>
      <c r="D24" s="177">
        <v>10</v>
      </c>
      <c r="E24" s="178">
        <v>2.3E-2</v>
      </c>
      <c r="F24" s="178">
        <v>3.4000000000000002E-2</v>
      </c>
      <c r="G24" s="178">
        <v>3.2000000000000001E-2</v>
      </c>
      <c r="H24" s="179">
        <f t="shared" si="4"/>
        <v>2.9666666666666664E-2</v>
      </c>
      <c r="I24" s="179">
        <f t="shared" si="12"/>
        <v>5.8594652770823279E-3</v>
      </c>
      <c r="J24" s="143">
        <f t="shared" si="2"/>
        <v>0.6742424242424242</v>
      </c>
      <c r="K24" s="521"/>
      <c r="L24" s="521"/>
      <c r="M24" s="523"/>
      <c r="N24" s="183">
        <f t="shared" ref="N24:N25" si="21">J24/$M$23</f>
        <v>6.6683316683316687E-2</v>
      </c>
      <c r="O24" s="525"/>
      <c r="P24" s="526"/>
      <c r="Q24" s="181">
        <f t="shared" si="0"/>
        <v>66.68331668331669</v>
      </c>
      <c r="R24" s="527"/>
      <c r="S24" s="528"/>
      <c r="T24" s="182">
        <f t="shared" si="1"/>
        <v>1.3484848484848484</v>
      </c>
      <c r="U24" s="525"/>
      <c r="V24" s="529"/>
    </row>
    <row r="25" spans="1:22" x14ac:dyDescent="0.2">
      <c r="A25" s="174" t="s">
        <v>110</v>
      </c>
      <c r="B25" s="175">
        <v>3</v>
      </c>
      <c r="C25" s="176"/>
      <c r="D25" s="177">
        <v>10</v>
      </c>
      <c r="E25" s="178">
        <v>3.2000000000000001E-2</v>
      </c>
      <c r="F25" s="178">
        <v>3.1E-2</v>
      </c>
      <c r="G25" s="178">
        <v>3.5000000000000003E-2</v>
      </c>
      <c r="H25" s="179">
        <f t="shared" si="4"/>
        <v>3.266666666666667E-2</v>
      </c>
      <c r="I25" s="179">
        <f t="shared" si="12"/>
        <v>2.0816659994661343E-3</v>
      </c>
      <c r="J25" s="143">
        <f t="shared" si="2"/>
        <v>0.74242424242424254</v>
      </c>
      <c r="K25" s="521"/>
      <c r="L25" s="521"/>
      <c r="M25" s="524"/>
      <c r="N25" s="183">
        <f t="shared" si="21"/>
        <v>7.3426573426573452E-2</v>
      </c>
      <c r="O25" s="525"/>
      <c r="P25" s="526"/>
      <c r="Q25" s="181">
        <f t="shared" si="0"/>
        <v>73.426573426573455</v>
      </c>
      <c r="R25" s="527"/>
      <c r="S25" s="528"/>
      <c r="T25" s="182">
        <f t="shared" si="1"/>
        <v>1.4848484848484851</v>
      </c>
      <c r="U25" s="525"/>
      <c r="V25" s="529"/>
    </row>
    <row r="26" spans="1:22" x14ac:dyDescent="0.2">
      <c r="A26" s="184" t="s">
        <v>111</v>
      </c>
      <c r="B26" s="185">
        <v>1</v>
      </c>
      <c r="C26" s="186"/>
      <c r="D26" s="187">
        <v>10</v>
      </c>
      <c r="E26" s="188">
        <v>3.4000000000000002E-2</v>
      </c>
      <c r="F26" s="188">
        <v>3.1E-2</v>
      </c>
      <c r="G26" s="188">
        <v>3.4000000000000002E-2</v>
      </c>
      <c r="H26" s="189">
        <f t="shared" si="4"/>
        <v>3.3000000000000002E-2</v>
      </c>
      <c r="I26" s="189">
        <f t="shared" si="12"/>
        <v>1.7320508075688791E-3</v>
      </c>
      <c r="J26" s="143">
        <f t="shared" si="2"/>
        <v>0.75</v>
      </c>
      <c r="K26" s="548">
        <f t="shared" ref="K26" si="22">AVERAGE(J26:J28)</f>
        <v>0.81313131313131315</v>
      </c>
      <c r="L26" s="548">
        <f t="shared" ref="L26" si="23">STDEV(J26:J28)</f>
        <v>5.5841778756302973E-2</v>
      </c>
      <c r="M26" s="551">
        <v>11.666666666666663</v>
      </c>
      <c r="N26" s="190">
        <f>J26/$M$26</f>
        <v>6.4285714285714307E-2</v>
      </c>
      <c r="O26" s="542">
        <f t="shared" ref="O26" si="24">AVERAGE(N26:N28)</f>
        <v>6.9696969696969729E-2</v>
      </c>
      <c r="P26" s="554">
        <f t="shared" ref="P26" si="25">STDEV(N26:N28)</f>
        <v>4.7864381791116887E-3</v>
      </c>
      <c r="Q26" s="191">
        <f t="shared" si="0"/>
        <v>64.285714285714306</v>
      </c>
      <c r="R26" s="557">
        <f>AVERAGE(Q26:Q28)</f>
        <v>69.696969696969731</v>
      </c>
      <c r="S26" s="539">
        <f t="shared" ref="S26" si="26">STDEV(Q26:Q28)</f>
        <v>4.7864381791116895</v>
      </c>
      <c r="T26" s="192">
        <f t="shared" si="1"/>
        <v>1.5</v>
      </c>
      <c r="U26" s="542">
        <f t="shared" ref="U26" si="27">AVERAGE(T26:T28)</f>
        <v>1.6262626262626263</v>
      </c>
      <c r="V26" s="545">
        <f t="shared" ref="V26" si="28">STDEV(T26:T28)</f>
        <v>0.11168355751260595</v>
      </c>
    </row>
    <row r="27" spans="1:22" x14ac:dyDescent="0.2">
      <c r="A27" s="193" t="s">
        <v>111</v>
      </c>
      <c r="B27" s="194">
        <v>2</v>
      </c>
      <c r="C27" s="195"/>
      <c r="D27" s="196">
        <v>10</v>
      </c>
      <c r="E27" s="197">
        <v>3.7999999999999999E-2</v>
      </c>
      <c r="F27" s="197">
        <v>3.5000000000000003E-2</v>
      </c>
      <c r="G27" s="197">
        <v>3.6999999999999998E-2</v>
      </c>
      <c r="H27" s="198">
        <f t="shared" si="4"/>
        <v>3.6666666666666674E-2</v>
      </c>
      <c r="I27" s="198">
        <f t="shared" si="12"/>
        <v>1.5275252316519442E-3</v>
      </c>
      <c r="J27" s="143">
        <f t="shared" si="2"/>
        <v>0.83333333333333348</v>
      </c>
      <c r="K27" s="549"/>
      <c r="L27" s="549"/>
      <c r="M27" s="552"/>
      <c r="N27" s="199">
        <f t="shared" ref="N27:N28" si="29">J27/$M$26</f>
        <v>7.1428571428571466E-2</v>
      </c>
      <c r="O27" s="543"/>
      <c r="P27" s="555"/>
      <c r="Q27" s="200">
        <f t="shared" si="0"/>
        <v>71.428571428571473</v>
      </c>
      <c r="R27" s="558"/>
      <c r="S27" s="540"/>
      <c r="T27" s="201">
        <f t="shared" si="1"/>
        <v>1.666666666666667</v>
      </c>
      <c r="U27" s="543"/>
      <c r="V27" s="546"/>
    </row>
    <row r="28" spans="1:22" ht="16" thickBot="1" x14ac:dyDescent="0.25">
      <c r="A28" s="202" t="s">
        <v>111</v>
      </c>
      <c r="B28" s="203">
        <v>3</v>
      </c>
      <c r="C28" s="204"/>
      <c r="D28" s="205">
        <v>10</v>
      </c>
      <c r="E28" s="206">
        <v>3.6999999999999998E-2</v>
      </c>
      <c r="F28" s="206">
        <v>3.7999999999999999E-2</v>
      </c>
      <c r="G28" s="206">
        <v>3.7999999999999999E-2</v>
      </c>
      <c r="H28" s="207">
        <f t="shared" si="4"/>
        <v>3.7666666666666661E-2</v>
      </c>
      <c r="I28" s="207">
        <f t="shared" si="12"/>
        <v>5.7735026918962634E-4</v>
      </c>
      <c r="J28" s="143">
        <f t="shared" si="2"/>
        <v>0.85606060606060597</v>
      </c>
      <c r="K28" s="550"/>
      <c r="L28" s="550"/>
      <c r="M28" s="553"/>
      <c r="N28" s="208">
        <f t="shared" si="29"/>
        <v>7.3376623376623401E-2</v>
      </c>
      <c r="O28" s="544"/>
      <c r="P28" s="556"/>
      <c r="Q28" s="209">
        <f t="shared" si="0"/>
        <v>73.3766233766234</v>
      </c>
      <c r="R28" s="559"/>
      <c r="S28" s="541"/>
      <c r="T28" s="210">
        <f t="shared" si="1"/>
        <v>1.7121212121212119</v>
      </c>
      <c r="U28" s="544"/>
      <c r="V28" s="547"/>
    </row>
    <row r="30" spans="1:22" ht="24" x14ac:dyDescent="0.3">
      <c r="Q30" s="211"/>
      <c r="R30" s="211"/>
      <c r="S30" s="211"/>
    </row>
  </sheetData>
  <mergeCells count="51">
    <mergeCell ref="S26:S28"/>
    <mergeCell ref="U26:U28"/>
    <mergeCell ref="V26:V28"/>
    <mergeCell ref="K26:K28"/>
    <mergeCell ref="L26:L28"/>
    <mergeCell ref="M26:M28"/>
    <mergeCell ref="O26:O28"/>
    <mergeCell ref="P26:P28"/>
    <mergeCell ref="R26:R28"/>
    <mergeCell ref="U20:U22"/>
    <mergeCell ref="V20:V22"/>
    <mergeCell ref="K23:K25"/>
    <mergeCell ref="L23:L25"/>
    <mergeCell ref="M23:M25"/>
    <mergeCell ref="O23:O25"/>
    <mergeCell ref="P23:P25"/>
    <mergeCell ref="R23:R25"/>
    <mergeCell ref="S23:S25"/>
    <mergeCell ref="U23:U25"/>
    <mergeCell ref="V23:V25"/>
    <mergeCell ref="K20:K22"/>
    <mergeCell ref="L20:L22"/>
    <mergeCell ref="M20:M22"/>
    <mergeCell ref="O20:O22"/>
    <mergeCell ref="P20:P22"/>
    <mergeCell ref="T15:V15"/>
    <mergeCell ref="E16:G16"/>
    <mergeCell ref="K17:K19"/>
    <mergeCell ref="L17:L19"/>
    <mergeCell ref="M17:M19"/>
    <mergeCell ref="O17:O19"/>
    <mergeCell ref="P17:P19"/>
    <mergeCell ref="R17:R19"/>
    <mergeCell ref="S17:S19"/>
    <mergeCell ref="M15:P15"/>
    <mergeCell ref="U17:U19"/>
    <mergeCell ref="V17:V19"/>
    <mergeCell ref="R20:R22"/>
    <mergeCell ref="S20:S22"/>
    <mergeCell ref="C8:E8"/>
    <mergeCell ref="C9:E9"/>
    <mergeCell ref="C10:E10"/>
    <mergeCell ref="C11:E11"/>
    <mergeCell ref="C12:E12"/>
    <mergeCell ref="Q15:S15"/>
    <mergeCell ref="C7:E7"/>
    <mergeCell ref="A2:B2"/>
    <mergeCell ref="A3:B3"/>
    <mergeCell ref="A4:B4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BIOMETRICOS</vt:lpstr>
      <vt:lpstr>CRECIMIENTO</vt:lpstr>
      <vt:lpstr>aa</vt:lpstr>
      <vt:lpstr>faty acids</vt:lpstr>
      <vt:lpstr>Hoja4</vt:lpstr>
      <vt:lpstr>RESUMEN BIOMETRIAS Y CRECIMIENT</vt:lpstr>
      <vt:lpstr>COMPOSICION PROXI</vt:lpstr>
      <vt:lpstr>BRADFORD</vt:lpstr>
      <vt:lpstr>TRIPSINA</vt:lpstr>
      <vt:lpstr>QUIMOTRIPSINA</vt:lpstr>
      <vt:lpstr>PROTEASA ALCALINA</vt:lpstr>
      <vt:lpstr>RESUMEN ENZIMAS</vt:lpstr>
      <vt:lpstr>graficas</vt:lpstr>
      <vt:lpstr>amilasa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dcterms:created xsi:type="dcterms:W3CDTF">2018-11-28T09:12:29Z</dcterms:created>
  <dcterms:modified xsi:type="dcterms:W3CDTF">2022-07-06T11:43:40Z</dcterms:modified>
</cp:coreProperties>
</file>