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F:\ANECA_MERITOS\ENTREGAR ANDALUCIA NOVIEMBRE 2022\MATERIALES_TIC\"/>
    </mc:Choice>
  </mc:AlternateContent>
  <xr:revisionPtr revIDLastSave="0" documentId="13_ncr:1_{14DAD709-895A-4905-B455-1D2FA5FE831B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INSTRUCCIONES" sheetId="3" r:id="rId1"/>
    <sheet name="AUDIOMETRIAS" sheetId="1" r:id="rId2"/>
    <sheet name="RESULTADO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1" l="1"/>
  <c r="B7" i="1"/>
  <c r="B6" i="1"/>
  <c r="B5" i="1"/>
  <c r="B17" i="1"/>
  <c r="C4" i="2" s="1"/>
  <c r="D17" i="1"/>
  <c r="C5" i="2" s="1"/>
  <c r="B19" i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D19" i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C1" i="2"/>
  <c r="B2" i="2"/>
  <c r="E22" i="1" l="1"/>
  <c r="E23" i="1" s="1"/>
  <c r="C11" i="2" l="1"/>
  <c r="C10" i="2"/>
  <c r="E19" i="1"/>
  <c r="C19" i="1"/>
  <c r="C8" i="2" l="1"/>
  <c r="A23" i="1"/>
  <c r="C7" i="2"/>
  <c r="C12" i="2" l="1"/>
  <c r="A32" i="1"/>
  <c r="A33" i="1" l="1"/>
  <c r="A34" i="1" s="1"/>
  <c r="A35" i="1" s="1"/>
  <c r="A36" i="1" s="1"/>
  <c r="A37" i="1" s="1"/>
  <c r="A38" i="1" s="1"/>
  <c r="A39" i="1" s="1"/>
  <c r="A40" i="1" s="1"/>
  <c r="A26" i="1" l="1"/>
  <c r="C14" i="2" s="1"/>
</calcChain>
</file>

<file path=xl/sharedStrings.xml><?xml version="1.0" encoding="utf-8"?>
<sst xmlns="http://schemas.openxmlformats.org/spreadsheetml/2006/main" count="58" uniqueCount="51">
  <si>
    <t>PÉRDIDA AUDITIVA. VALORACIÓN AUDIOMETRÍA</t>
  </si>
  <si>
    <t>Aérea</t>
  </si>
  <si>
    <t>0D</t>
  </si>
  <si>
    <t>% OD</t>
  </si>
  <si>
    <t>OI</t>
  </si>
  <si>
    <t>% OI</t>
  </si>
  <si>
    <t>500 Hz</t>
  </si>
  <si>
    <t>1000 Hz</t>
  </si>
  <si>
    <t>2000 Hz</t>
  </si>
  <si>
    <t>4000 Hz</t>
  </si>
  <si>
    <t>MEDIA</t>
  </si>
  <si>
    <t>Suma en dB de niveles de audición en frecuencias 500, 1000, 2000, 4000 Hz</t>
  </si>
  <si>
    <t>% Pérdida OD</t>
  </si>
  <si>
    <t>% Pérdida OI</t>
  </si>
  <si>
    <t xml:space="preserve"> BINAURAL</t>
  </si>
  <si>
    <t>% Pérdida SNDA</t>
  </si>
  <si>
    <t>% Discapac</t>
  </si>
  <si>
    <t>Tipo Pérdida dB OD-OI</t>
  </si>
  <si>
    <t>CALCULOS</t>
  </si>
  <si>
    <t>Dr. Francisco Villegas Lirola</t>
  </si>
  <si>
    <t>%Pérdida OD</t>
  </si>
  <si>
    <t>%Pérdida OI</t>
  </si>
  <si>
    <t>fvillega@ual.es</t>
  </si>
  <si>
    <t>VALORACIÓN AUDIOMETRIA</t>
  </si>
  <si>
    <t>Pérdida auditiva (dB) Oido derecho:</t>
  </si>
  <si>
    <t>Pérdida auditiva (dB) Oido izquierdo:</t>
  </si>
  <si>
    <t>% Discapacidad (por pérdida auditiva):</t>
  </si>
  <si>
    <t>% Pérdida auditiva binaural:</t>
  </si>
  <si>
    <t>Pérdida auditiva (dB) Media (binaural):</t>
  </si>
  <si>
    <t>% Pérdida auditiva monoaural Oido derecho:</t>
  </si>
  <si>
    <t>% Pérdida auditiva monoaural Oido izquierdo:</t>
  </si>
  <si>
    <t>Grado de pérdida auditiva:</t>
  </si>
  <si>
    <t>1. Comience por introducir los datos de la audiometría en la página AUDIOMETRIAS</t>
  </si>
  <si>
    <t>2. La información aparecerá automáticamente y podrá visualizarla/ imprimirla en la página RESULTADOS</t>
  </si>
  <si>
    <t>Grado de pérdida según BIAT (Bureau International d´Audiophonologie)</t>
  </si>
  <si>
    <t xml:space="preserve">El % discapacidad asociado a pérdida auditiva es orientativo. </t>
  </si>
  <si>
    <t>Nombre alumno/a:</t>
  </si>
  <si>
    <t>Fecha Nacimiento</t>
  </si>
  <si>
    <t>Fecha Exploración</t>
  </si>
  <si>
    <t>Años:</t>
  </si>
  <si>
    <t>Meses:</t>
  </si>
  <si>
    <t xml:space="preserve">Días: </t>
  </si>
  <si>
    <t xml:space="preserve">Nombre alumno/a: </t>
  </si>
  <si>
    <t>El órgano competente de su baremación es el Centro Base de Valoración de Discapacidad</t>
  </si>
  <si>
    <t>ALUMNO/A. VIA AEREA</t>
  </si>
  <si>
    <t>Francisco Villegas Lirola</t>
  </si>
  <si>
    <t>8000 Hz</t>
  </si>
  <si>
    <t>250 Hz</t>
  </si>
  <si>
    <t>Grupo invest. UAL: Diversidad, discapacidad y necesidades educativas especiales (HUMT78)</t>
  </si>
  <si>
    <t>Area Recursos Técnicos ETPOEP. Consejería Educac. y Deportes</t>
  </si>
  <si>
    <t>https://doi.org/10.17632/zpv48v859w.1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</si>
</sst>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;;"/>
    <numFmt numFmtId="165" formatCode="[$-C0A]d\-mmm\-yyyy;@"/>
    <numFmt numFmtId="166" formatCode="0.0"/>
  </numFmts>
  <fonts count="18" x14ac:knownFonts="1">
    <font>
      <sz val="10"/>
      <name val="Arial"/>
    </font>
    <font>
      <u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b/>
      <sz val="16"/>
      <color theme="4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8"/>
      <color indexed="12"/>
      <name val="Arial"/>
      <family val="2"/>
    </font>
    <font>
      <sz val="18"/>
      <name val="Arial"/>
      <family val="2"/>
    </font>
    <font>
      <u/>
      <sz val="14"/>
      <color indexed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0"/>
      </right>
      <top style="double">
        <color indexed="10"/>
      </top>
      <bottom/>
      <diagonal/>
    </border>
    <border>
      <left style="thin">
        <color indexed="64"/>
      </left>
      <right style="double">
        <color indexed="10"/>
      </right>
      <top/>
      <bottom/>
      <diagonal/>
    </border>
    <border>
      <left style="thin">
        <color indexed="64"/>
      </left>
      <right style="double">
        <color indexed="10"/>
      </right>
      <top/>
      <bottom style="double">
        <color indexed="1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13"/>
      </right>
      <top/>
      <bottom/>
      <diagonal/>
    </border>
    <border>
      <left style="thick">
        <color indexed="13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4" borderId="0" xfId="0" applyFill="1" applyBorder="1" applyProtection="1">
      <protection locked="0"/>
    </xf>
    <xf numFmtId="0" fontId="0" fillId="3" borderId="5" xfId="0" applyFill="1" applyBorder="1"/>
    <xf numFmtId="0" fontId="0" fillId="0" borderId="0" xfId="0" applyBorder="1"/>
    <xf numFmtId="0" fontId="2" fillId="4" borderId="4" xfId="0" applyFont="1" applyFill="1" applyBorder="1"/>
    <xf numFmtId="0" fontId="2" fillId="4" borderId="6" xfId="0" applyFont="1" applyFill="1" applyBorder="1"/>
    <xf numFmtId="0" fontId="0" fillId="5" borderId="7" xfId="0" applyFill="1" applyBorder="1"/>
    <xf numFmtId="0" fontId="2" fillId="2" borderId="8" xfId="0" applyFont="1" applyFill="1" applyBorder="1"/>
    <xf numFmtId="0" fontId="0" fillId="4" borderId="5" xfId="0" applyFill="1" applyBorder="1"/>
    <xf numFmtId="0" fontId="3" fillId="4" borderId="4" xfId="0" applyFont="1" applyFill="1" applyBorder="1"/>
    <xf numFmtId="0" fontId="2" fillId="6" borderId="9" xfId="0" applyFont="1" applyFill="1" applyBorder="1"/>
    <xf numFmtId="0" fontId="2" fillId="7" borderId="9" xfId="0" applyFont="1" applyFill="1" applyBorder="1"/>
    <xf numFmtId="0" fontId="2" fillId="3" borderId="9" xfId="0" applyFont="1" applyFill="1" applyBorder="1"/>
    <xf numFmtId="0" fontId="0" fillId="0" borderId="0" xfId="0" applyFill="1"/>
    <xf numFmtId="0" fontId="0" fillId="0" borderId="0" xfId="0" applyFill="1" applyBorder="1"/>
    <xf numFmtId="0" fontId="3" fillId="0" borderId="0" xfId="0" applyFont="1"/>
    <xf numFmtId="0" fontId="0" fillId="5" borderId="10" xfId="0" applyFill="1" applyBorder="1"/>
    <xf numFmtId="0" fontId="4" fillId="2" borderId="11" xfId="0" applyFont="1" applyFill="1" applyBorder="1"/>
    <xf numFmtId="0" fontId="0" fillId="7" borderId="11" xfId="0" applyFill="1" applyBorder="1"/>
    <xf numFmtId="164" fontId="0" fillId="0" borderId="0" xfId="0" applyNumberFormat="1" applyFill="1" applyBorder="1"/>
    <xf numFmtId="0" fontId="1" fillId="0" borderId="0" xfId="1" applyAlignment="1" applyProtection="1"/>
    <xf numFmtId="0" fontId="0" fillId="8" borderId="0" xfId="0" applyFill="1"/>
    <xf numFmtId="0" fontId="6" fillId="8" borderId="1" xfId="0" applyFont="1" applyFill="1" applyBorder="1"/>
    <xf numFmtId="0" fontId="0" fillId="8" borderId="4" xfId="0" applyFill="1" applyBorder="1"/>
    <xf numFmtId="0" fontId="0" fillId="8" borderId="5" xfId="0" applyFill="1" applyBorder="1"/>
    <xf numFmtId="0" fontId="0" fillId="8" borderId="13" xfId="0" applyFill="1" applyBorder="1"/>
    <xf numFmtId="0" fontId="3" fillId="8" borderId="4" xfId="0" applyFont="1" applyFill="1" applyBorder="1" applyProtection="1">
      <protection locked="0"/>
    </xf>
    <xf numFmtId="0" fontId="0" fillId="8" borderId="0" xfId="0" applyFill="1" applyBorder="1"/>
    <xf numFmtId="0" fontId="0" fillId="8" borderId="14" xfId="0" applyFill="1" applyBorder="1"/>
    <xf numFmtId="0" fontId="0" fillId="0" borderId="0" xfId="0" applyProtection="1">
      <protection hidden="1"/>
    </xf>
    <xf numFmtId="0" fontId="9" fillId="0" borderId="0" xfId="0" applyFont="1" applyFill="1"/>
    <xf numFmtId="0" fontId="9" fillId="0" borderId="0" xfId="0" applyFont="1"/>
    <xf numFmtId="0" fontId="3" fillId="0" borderId="4" xfId="0" applyFont="1" applyFill="1" applyBorder="1" applyProtection="1"/>
    <xf numFmtId="165" fontId="3" fillId="2" borderId="0" xfId="0" applyNumberFormat="1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Protection="1">
      <protection locked="0"/>
    </xf>
    <xf numFmtId="0" fontId="0" fillId="0" borderId="0" xfId="0" applyFill="1" applyAlignment="1" applyProtection="1"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9" fillId="0" borderId="0" xfId="0" applyFont="1" applyFill="1" applyBorder="1" applyAlignment="1"/>
    <xf numFmtId="0" fontId="0" fillId="0" borderId="0" xfId="0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protection locked="0"/>
    </xf>
    <xf numFmtId="165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/>
    <xf numFmtId="0" fontId="9" fillId="8" borderId="5" xfId="0" applyFont="1" applyFill="1" applyBorder="1" applyProtection="1">
      <protection locked="0"/>
    </xf>
    <xf numFmtId="0" fontId="0" fillId="8" borderId="5" xfId="0" applyFill="1" applyBorder="1" applyAlignment="1" applyProtection="1">
      <protection locked="0"/>
    </xf>
    <xf numFmtId="0" fontId="10" fillId="8" borderId="5" xfId="0" applyFont="1" applyFill="1" applyBorder="1" applyAlignment="1" applyProtection="1">
      <alignment horizontal="center" vertical="center"/>
      <protection locked="0"/>
    </xf>
    <xf numFmtId="0" fontId="5" fillId="8" borderId="0" xfId="0" applyFont="1" applyFill="1" applyAlignment="1" applyProtection="1">
      <alignment horizontal="center" vertical="center"/>
      <protection locked="0"/>
    </xf>
    <xf numFmtId="165" fontId="3" fillId="8" borderId="0" xfId="0" applyNumberFormat="1" applyFont="1" applyFill="1" applyBorder="1" applyAlignment="1" applyProtection="1">
      <alignment horizontal="center" vertical="center"/>
      <protection locked="0"/>
    </xf>
    <xf numFmtId="0" fontId="10" fillId="8" borderId="0" xfId="0" applyFont="1" applyFill="1" applyBorder="1" applyAlignment="1" applyProtection="1">
      <alignment horizontal="center" vertical="center"/>
      <protection locked="0"/>
    </xf>
    <xf numFmtId="0" fontId="0" fillId="8" borderId="0" xfId="0" applyFill="1" applyAlignment="1"/>
    <xf numFmtId="0" fontId="6" fillId="8" borderId="1" xfId="0" applyFont="1" applyFill="1" applyBorder="1" applyProtection="1">
      <protection locked="0"/>
    </xf>
    <xf numFmtId="0" fontId="6" fillId="8" borderId="2" xfId="0" applyFont="1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0" fillId="8" borderId="5" xfId="0" applyFill="1" applyBorder="1" applyProtection="1">
      <protection locked="0"/>
    </xf>
    <xf numFmtId="0" fontId="0" fillId="8" borderId="4" xfId="0" applyFill="1" applyBorder="1" applyProtection="1">
      <protection locked="0"/>
    </xf>
    <xf numFmtId="0" fontId="5" fillId="8" borderId="4" xfId="0" applyFont="1" applyFill="1" applyBorder="1" applyProtection="1">
      <protection locked="0"/>
    </xf>
    <xf numFmtId="0" fontId="5" fillId="8" borderId="0" xfId="0" applyFont="1" applyFill="1" applyBorder="1" applyProtection="1">
      <protection locked="0"/>
    </xf>
    <xf numFmtId="0" fontId="0" fillId="8" borderId="6" xfId="0" applyFill="1" applyBorder="1" applyProtection="1">
      <protection locked="0"/>
    </xf>
    <xf numFmtId="0" fontId="0" fillId="8" borderId="14" xfId="0" applyFill="1" applyBorder="1" applyProtection="1">
      <protection locked="0"/>
    </xf>
    <xf numFmtId="0" fontId="0" fillId="8" borderId="13" xfId="0" applyFill="1" applyBorder="1" applyProtection="1">
      <protection locked="0"/>
    </xf>
    <xf numFmtId="0" fontId="3" fillId="8" borderId="2" xfId="0" applyFont="1" applyFill="1" applyBorder="1" applyProtection="1">
      <protection locked="0"/>
    </xf>
    <xf numFmtId="0" fontId="3" fillId="8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8" fillId="8" borderId="0" xfId="0" applyFont="1" applyFill="1" applyBorder="1" applyProtection="1">
      <protection locked="0"/>
    </xf>
    <xf numFmtId="0" fontId="7" fillId="8" borderId="0" xfId="0" applyFont="1" applyFill="1" applyBorder="1" applyProtection="1">
      <protection locked="0"/>
    </xf>
    <xf numFmtId="164" fontId="5" fillId="9" borderId="1" xfId="0" applyNumberFormat="1" applyFont="1" applyFill="1" applyBorder="1" applyProtection="1">
      <protection locked="0"/>
    </xf>
    <xf numFmtId="164" fontId="0" fillId="9" borderId="2" xfId="0" applyNumberFormat="1" applyFill="1" applyBorder="1" applyProtection="1">
      <protection locked="0"/>
    </xf>
    <xf numFmtId="164" fontId="0" fillId="9" borderId="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0" borderId="0" xfId="0" applyNumberFormat="1" applyBorder="1" applyProtection="1">
      <protection locked="0"/>
    </xf>
    <xf numFmtId="164" fontId="0" fillId="4" borderId="0" xfId="0" applyNumberFormat="1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164" fontId="0" fillId="0" borderId="4" xfId="0" applyNumberFormat="1" applyBorder="1" applyProtection="1">
      <protection locked="0"/>
    </xf>
    <xf numFmtId="164" fontId="0" fillId="9" borderId="6" xfId="0" applyNumberFormat="1" applyFill="1" applyBorder="1" applyProtection="1">
      <protection locked="0"/>
    </xf>
    <xf numFmtId="164" fontId="0" fillId="9" borderId="14" xfId="0" applyNumberFormat="1" applyFill="1" applyBorder="1" applyProtection="1">
      <protection locked="0"/>
    </xf>
    <xf numFmtId="164" fontId="0" fillId="9" borderId="13" xfId="0" applyNumberFormat="1" applyFill="1" applyBorder="1" applyProtection="1">
      <protection locked="0"/>
    </xf>
    <xf numFmtId="166" fontId="2" fillId="7" borderId="12" xfId="0" applyNumberFormat="1" applyFont="1" applyFill="1" applyBorder="1"/>
    <xf numFmtId="0" fontId="5" fillId="8" borderId="5" xfId="0" applyFont="1" applyFill="1" applyBorder="1" applyProtection="1">
      <protection locked="0" hidden="1"/>
    </xf>
    <xf numFmtId="0" fontId="2" fillId="4" borderId="14" xfId="0" applyFont="1" applyFill="1" applyBorder="1" applyProtection="1">
      <protection hidden="1"/>
    </xf>
    <xf numFmtId="0" fontId="11" fillId="10" borderId="1" xfId="0" applyFont="1" applyFill="1" applyBorder="1"/>
    <xf numFmtId="0" fontId="0" fillId="10" borderId="2" xfId="0" applyFill="1" applyBorder="1"/>
    <xf numFmtId="0" fontId="0" fillId="10" borderId="3" xfId="0" applyFill="1" applyBorder="1"/>
    <xf numFmtId="0" fontId="10" fillId="10" borderId="0" xfId="0" applyFont="1" applyFill="1" applyBorder="1" applyAlignment="1" applyProtection="1">
      <alignment horizontal="center" vertical="center"/>
    </xf>
    <xf numFmtId="0" fontId="12" fillId="8" borderId="0" xfId="0" applyFont="1" applyFill="1"/>
    <xf numFmtId="2" fontId="5" fillId="8" borderId="0" xfId="0" applyNumberFormat="1" applyFont="1" applyFill="1" applyBorder="1" applyProtection="1">
      <protection locked="0"/>
    </xf>
    <xf numFmtId="0" fontId="0" fillId="12" borderId="4" xfId="0" applyFill="1" applyBorder="1"/>
    <xf numFmtId="0" fontId="0" fillId="12" borderId="0" xfId="0" applyFill="1" applyBorder="1"/>
    <xf numFmtId="0" fontId="0" fillId="13" borderId="0" xfId="0" applyFill="1" applyBorder="1"/>
    <xf numFmtId="0" fontId="13" fillId="12" borderId="4" xfId="0" applyFont="1" applyFill="1" applyBorder="1"/>
    <xf numFmtId="0" fontId="0" fillId="12" borderId="5" xfId="0" applyFill="1" applyBorder="1"/>
    <xf numFmtId="0" fontId="14" fillId="0" borderId="0" xfId="0" applyFont="1"/>
    <xf numFmtId="0" fontId="15" fillId="8" borderId="0" xfId="1" applyFont="1" applyFill="1" applyAlignment="1" applyProtection="1"/>
    <xf numFmtId="0" fontId="16" fillId="8" borderId="0" xfId="0" applyFont="1" applyFill="1"/>
    <xf numFmtId="0" fontId="9" fillId="0" borderId="0" xfId="0" applyFont="1" applyFill="1" applyBorder="1" applyAlignment="1" applyProtection="1">
      <protection locked="0"/>
    </xf>
    <xf numFmtId="165" fontId="3" fillId="2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protection locked="0"/>
    </xf>
    <xf numFmtId="165" fontId="3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10" fillId="11" borderId="0" xfId="0" applyFont="1" applyFill="1" applyBorder="1" applyAlignment="1" applyProtection="1">
      <alignment horizontal="center" vertical="center"/>
    </xf>
    <xf numFmtId="0" fontId="0" fillId="11" borderId="0" xfId="0" applyFill="1" applyAlignment="1"/>
    <xf numFmtId="0" fontId="5" fillId="4" borderId="0" xfId="0" applyFont="1" applyFill="1" applyAlignment="1">
      <alignment horizontal="center" vertical="center"/>
    </xf>
    <xf numFmtId="0" fontId="0" fillId="0" borderId="0" xfId="0" applyAlignment="1"/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protection locked="0"/>
    </xf>
    <xf numFmtId="0" fontId="17" fillId="8" borderId="0" xfId="1" applyFont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AUDIOGRAMA</a:t>
            </a:r>
          </a:p>
        </c:rich>
      </c:tx>
      <c:layout>
        <c:manualLayout>
          <c:xMode val="edge"/>
          <c:yMode val="edge"/>
          <c:x val="0.41450849731866446"/>
          <c:y val="2.9296875000000007E-2"/>
        </c:manualLayout>
      </c:layout>
      <c:overlay val="0"/>
      <c:spPr>
        <a:solidFill>
          <a:srgbClr val="FFFFCC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89830408419704"/>
          <c:y val="0.20117187499999994"/>
          <c:w val="0.64594236753556722"/>
          <c:h val="0.740234375"/>
        </c:manualLayout>
      </c:layout>
      <c:lineChart>
        <c:grouping val="standard"/>
        <c:varyColors val="0"/>
        <c:ser>
          <c:idx val="0"/>
          <c:order val="0"/>
          <c:tx>
            <c:v>OD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AUDIOMETRIAS!$A$12:$A$16</c:f>
              <c:strCache>
                <c:ptCount val="5"/>
                <c:pt idx="0">
                  <c:v>500 Hz</c:v>
                </c:pt>
                <c:pt idx="1">
                  <c:v>1000 Hz</c:v>
                </c:pt>
                <c:pt idx="2">
                  <c:v>2000 Hz</c:v>
                </c:pt>
                <c:pt idx="3">
                  <c:v>4000 Hz</c:v>
                </c:pt>
                <c:pt idx="4">
                  <c:v>8000 Hz</c:v>
                </c:pt>
              </c:strCache>
            </c:strRef>
          </c:cat>
          <c:val>
            <c:numRef>
              <c:f>AUDIOMETRIAS!$B$12:$B$16</c:f>
              <c:numCache>
                <c:formatCode>General</c:formatCode>
                <c:ptCount val="5"/>
                <c:pt idx="0">
                  <c:v>85</c:v>
                </c:pt>
                <c:pt idx="1">
                  <c:v>60</c:v>
                </c:pt>
                <c:pt idx="2">
                  <c:v>55</c:v>
                </c:pt>
                <c:pt idx="3">
                  <c:v>50</c:v>
                </c:pt>
                <c:pt idx="4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47-402B-B4CA-8DA4E8222257}"/>
            </c:ext>
          </c:extLst>
        </c:ser>
        <c:ser>
          <c:idx val="1"/>
          <c:order val="1"/>
          <c:tx>
            <c:v>OI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AUDIOMETRIAS!$A$12:$A$16</c:f>
              <c:strCache>
                <c:ptCount val="5"/>
                <c:pt idx="0">
                  <c:v>500 Hz</c:v>
                </c:pt>
                <c:pt idx="1">
                  <c:v>1000 Hz</c:v>
                </c:pt>
                <c:pt idx="2">
                  <c:v>2000 Hz</c:v>
                </c:pt>
                <c:pt idx="3">
                  <c:v>4000 Hz</c:v>
                </c:pt>
                <c:pt idx="4">
                  <c:v>8000 Hz</c:v>
                </c:pt>
              </c:strCache>
            </c:strRef>
          </c:cat>
          <c:val>
            <c:numRef>
              <c:f>AUDIOMETRIAS!$D$12:$D$16</c:f>
              <c:numCache>
                <c:formatCode>General</c:formatCode>
                <c:ptCount val="5"/>
                <c:pt idx="0">
                  <c:v>60</c:v>
                </c:pt>
                <c:pt idx="1">
                  <c:v>60</c:v>
                </c:pt>
                <c:pt idx="2">
                  <c:v>35</c:v>
                </c:pt>
                <c:pt idx="3">
                  <c:v>35</c:v>
                </c:pt>
                <c:pt idx="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47-402B-B4CA-8DA4E822225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701824"/>
        <c:axId val="90756608"/>
      </c:lineChart>
      <c:catAx>
        <c:axId val="90701824"/>
        <c:scaling>
          <c:orientation val="minMax"/>
        </c:scaling>
        <c:delete val="0"/>
        <c:axPos val="t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Frecuencias (Hz)</a:t>
                </a:r>
              </a:p>
            </c:rich>
          </c:tx>
          <c:layout>
            <c:manualLayout>
              <c:xMode val="edge"/>
              <c:yMode val="edge"/>
              <c:x val="0.35060503447431751"/>
              <c:y val="9.375000000000004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75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756608"/>
        <c:scaling>
          <c:orientation val="maxMin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Decibelios (dB)</a:t>
                </a:r>
              </a:p>
            </c:rich>
          </c:tx>
          <c:layout>
            <c:manualLayout>
              <c:xMode val="edge"/>
              <c:yMode val="edge"/>
              <c:x val="1.8998272884283247E-2"/>
              <c:y val="0.474609375000000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7018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65757324375928"/>
          <c:y val="0.53906249999999978"/>
          <c:w val="0.20552713294257913"/>
          <c:h val="8.00781250000000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18</xdr:row>
      <xdr:rowOff>123825</xdr:rowOff>
    </xdr:from>
    <xdr:to>
      <xdr:col>3</xdr:col>
      <xdr:colOff>685800</xdr:colOff>
      <xdr:row>48</xdr:row>
      <xdr:rowOff>142875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i.org/10.17632/zpv48v859w.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villega@ual.e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villega@ual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workbookViewId="0">
      <selection activeCell="E13" sqref="E13"/>
    </sheetView>
  </sheetViews>
  <sheetFormatPr baseColWidth="10" defaultRowHeight="12.75" x14ac:dyDescent="0.2"/>
  <sheetData>
    <row r="1" spans="1:8" ht="18" x14ac:dyDescent="0.25">
      <c r="A1" s="25" t="s">
        <v>23</v>
      </c>
      <c r="B1" s="24"/>
      <c r="C1" s="24"/>
      <c r="D1" s="24"/>
      <c r="E1" s="24"/>
      <c r="F1" s="24"/>
      <c r="G1" s="24"/>
      <c r="H1" s="24"/>
    </row>
    <row r="2" spans="1:8" x14ac:dyDescent="0.2">
      <c r="A2" s="24"/>
      <c r="B2" s="24"/>
      <c r="C2" s="24"/>
      <c r="D2" s="24"/>
      <c r="E2" s="24"/>
      <c r="F2" s="24"/>
      <c r="G2" s="24"/>
      <c r="H2" s="24"/>
    </row>
    <row r="3" spans="1:8" ht="23.25" x14ac:dyDescent="0.35">
      <c r="A3" s="101" t="s">
        <v>32</v>
      </c>
      <c r="B3" s="101"/>
      <c r="C3" s="101"/>
      <c r="D3" s="101"/>
      <c r="E3" s="101"/>
      <c r="F3" s="101"/>
      <c r="G3" s="101"/>
      <c r="H3" s="102"/>
    </row>
    <row r="4" spans="1:8" ht="23.25" x14ac:dyDescent="0.35">
      <c r="A4" s="101" t="s">
        <v>33</v>
      </c>
      <c r="B4" s="101"/>
      <c r="C4" s="101"/>
      <c r="D4" s="101"/>
      <c r="E4" s="101"/>
      <c r="F4" s="101"/>
      <c r="G4" s="101"/>
      <c r="H4" s="101"/>
    </row>
    <row r="5" spans="1:8" x14ac:dyDescent="0.2">
      <c r="A5" s="24"/>
      <c r="B5" s="24"/>
      <c r="C5" s="24"/>
      <c r="D5" s="24"/>
      <c r="E5" s="24"/>
      <c r="F5" s="24"/>
      <c r="G5" s="24"/>
      <c r="H5" s="24"/>
    </row>
    <row r="6" spans="1:8" x14ac:dyDescent="0.2">
      <c r="A6" s="24"/>
      <c r="B6" s="24"/>
      <c r="C6" s="24"/>
      <c r="D6" s="24"/>
      <c r="E6" s="24"/>
      <c r="F6" s="24"/>
      <c r="G6" s="24"/>
      <c r="H6" s="24"/>
    </row>
    <row r="7" spans="1:8" x14ac:dyDescent="0.2">
      <c r="A7" s="93" t="s">
        <v>45</v>
      </c>
      <c r="B7" s="24"/>
      <c r="C7" s="24"/>
      <c r="D7" s="24"/>
      <c r="E7" s="24"/>
      <c r="F7" s="24"/>
      <c r="G7" s="24"/>
      <c r="H7" s="24"/>
    </row>
    <row r="8" spans="1:8" x14ac:dyDescent="0.2">
      <c r="A8" s="24"/>
      <c r="B8" s="24"/>
      <c r="C8" s="24"/>
      <c r="D8" s="24"/>
      <c r="E8" s="24"/>
      <c r="F8" s="24"/>
      <c r="G8" s="24"/>
      <c r="H8" s="24"/>
    </row>
    <row r="9" spans="1:8" ht="18" x14ac:dyDescent="0.25">
      <c r="A9" s="114" t="s">
        <v>50</v>
      </c>
      <c r="B9" s="24"/>
      <c r="C9" s="24"/>
      <c r="D9" s="24"/>
      <c r="E9" s="24"/>
      <c r="F9" s="24"/>
      <c r="G9" s="24"/>
      <c r="H9" s="24"/>
    </row>
    <row r="10" spans="1:8" x14ac:dyDescent="0.2">
      <c r="A10" s="24"/>
      <c r="B10" s="24"/>
      <c r="C10" s="24"/>
      <c r="D10" s="24"/>
      <c r="E10" s="24"/>
      <c r="F10" s="24"/>
      <c r="G10" s="24"/>
      <c r="H10" s="24"/>
    </row>
    <row r="11" spans="1:8" x14ac:dyDescent="0.2">
      <c r="A11" s="24"/>
      <c r="B11" s="24"/>
      <c r="C11" s="24"/>
      <c r="D11" s="24"/>
      <c r="E11" s="24"/>
      <c r="F11" s="24"/>
      <c r="G11" s="24"/>
      <c r="H11" s="24"/>
    </row>
    <row r="12" spans="1:8" x14ac:dyDescent="0.2">
      <c r="A12" s="24"/>
      <c r="B12" s="24"/>
      <c r="C12" s="24"/>
      <c r="D12" s="24"/>
      <c r="E12" s="24"/>
      <c r="F12" s="24"/>
      <c r="G12" s="24"/>
      <c r="H12" s="24"/>
    </row>
    <row r="13" spans="1:8" x14ac:dyDescent="0.2">
      <c r="A13" s="24"/>
      <c r="B13" s="24"/>
      <c r="C13" s="24"/>
      <c r="D13" s="24"/>
      <c r="E13" s="24"/>
      <c r="F13" s="24"/>
      <c r="G13" s="24"/>
      <c r="H13" s="24"/>
    </row>
    <row r="14" spans="1:8" x14ac:dyDescent="0.2">
      <c r="A14" s="24"/>
      <c r="B14" s="24"/>
      <c r="C14" s="24"/>
      <c r="D14" s="24"/>
      <c r="E14" s="24"/>
      <c r="F14" s="24"/>
      <c r="G14" s="24"/>
      <c r="H14" s="24"/>
    </row>
    <row r="15" spans="1:8" x14ac:dyDescent="0.2">
      <c r="A15" s="24"/>
      <c r="B15" s="24"/>
      <c r="C15" s="24"/>
      <c r="D15" s="24"/>
      <c r="E15" s="24"/>
      <c r="F15" s="24"/>
      <c r="G15" s="24"/>
      <c r="H15" s="24"/>
    </row>
    <row r="16" spans="1:8" x14ac:dyDescent="0.2">
      <c r="A16" s="24"/>
      <c r="B16" s="24"/>
      <c r="C16" s="24"/>
      <c r="D16" s="24"/>
      <c r="E16" s="24"/>
      <c r="F16" s="24"/>
      <c r="G16" s="24"/>
      <c r="H16" s="24"/>
    </row>
    <row r="17" spans="1:8" x14ac:dyDescent="0.2">
      <c r="A17" s="24"/>
      <c r="B17" s="24"/>
      <c r="C17" s="24"/>
      <c r="D17" s="24"/>
      <c r="E17" s="24"/>
      <c r="F17" s="24"/>
      <c r="G17" s="24"/>
      <c r="H17" s="24"/>
    </row>
    <row r="18" spans="1:8" x14ac:dyDescent="0.2">
      <c r="A18" s="24"/>
      <c r="B18" s="24"/>
      <c r="C18" s="24"/>
      <c r="D18" s="24"/>
      <c r="E18" s="24"/>
      <c r="F18" s="24"/>
      <c r="G18" s="24"/>
      <c r="H18" s="24"/>
    </row>
    <row r="19" spans="1:8" x14ac:dyDescent="0.2">
      <c r="A19" s="24"/>
      <c r="B19" s="24"/>
      <c r="C19" s="24"/>
      <c r="D19" s="24"/>
      <c r="E19" s="24"/>
      <c r="F19" s="24"/>
      <c r="G19" s="24"/>
      <c r="H19" s="24"/>
    </row>
    <row r="20" spans="1:8" x14ac:dyDescent="0.2">
      <c r="A20" s="24"/>
      <c r="B20" s="24"/>
      <c r="C20" s="24"/>
      <c r="D20" s="24"/>
      <c r="E20" s="24"/>
      <c r="F20" s="24"/>
      <c r="G20" s="24"/>
      <c r="H20" s="24"/>
    </row>
    <row r="21" spans="1:8" x14ac:dyDescent="0.2">
      <c r="A21" s="24"/>
      <c r="B21" s="24"/>
      <c r="C21" s="24"/>
      <c r="D21" s="24"/>
      <c r="E21" s="24"/>
      <c r="F21" s="24"/>
      <c r="G21" s="24"/>
      <c r="H21" s="24"/>
    </row>
    <row r="22" spans="1:8" x14ac:dyDescent="0.2">
      <c r="A22" s="24"/>
      <c r="B22" s="24"/>
      <c r="C22" s="24"/>
      <c r="D22" s="24"/>
      <c r="E22" s="24"/>
      <c r="F22" s="24"/>
      <c r="G22" s="24"/>
      <c r="H22" s="24"/>
    </row>
    <row r="23" spans="1:8" x14ac:dyDescent="0.2">
      <c r="A23" s="24"/>
      <c r="B23" s="24"/>
      <c r="C23" s="24"/>
      <c r="D23" s="24"/>
      <c r="E23" s="24"/>
      <c r="F23" s="24"/>
      <c r="G23" s="24"/>
      <c r="H23" s="24"/>
    </row>
    <row r="24" spans="1:8" x14ac:dyDescent="0.2">
      <c r="A24" s="24"/>
      <c r="B24" s="24"/>
      <c r="C24" s="24"/>
      <c r="D24" s="24"/>
      <c r="E24" s="24"/>
      <c r="F24" s="24"/>
      <c r="G24" s="24"/>
      <c r="H24" s="24"/>
    </row>
    <row r="25" spans="1:8" x14ac:dyDescent="0.2">
      <c r="A25" s="24"/>
      <c r="B25" s="24"/>
      <c r="C25" s="24"/>
      <c r="D25" s="24"/>
      <c r="E25" s="24"/>
      <c r="F25" s="24"/>
      <c r="G25" s="24"/>
      <c r="H25" s="24"/>
    </row>
    <row r="26" spans="1:8" x14ac:dyDescent="0.2">
      <c r="A26" s="24"/>
      <c r="B26" s="24"/>
      <c r="C26" s="24"/>
      <c r="D26" s="24"/>
      <c r="E26" s="24"/>
      <c r="F26" s="24"/>
      <c r="G26" s="24"/>
      <c r="H26" s="24"/>
    </row>
    <row r="27" spans="1:8" x14ac:dyDescent="0.2">
      <c r="A27" s="24"/>
      <c r="B27" s="24"/>
      <c r="C27" s="24"/>
      <c r="D27" s="24"/>
      <c r="E27" s="24"/>
      <c r="F27" s="24"/>
      <c r="G27" s="24"/>
      <c r="H27" s="24"/>
    </row>
    <row r="28" spans="1:8" x14ac:dyDescent="0.2">
      <c r="A28" s="24"/>
      <c r="B28" s="24"/>
      <c r="C28" s="24"/>
      <c r="D28" s="24"/>
      <c r="E28" s="24"/>
      <c r="F28" s="24"/>
      <c r="G28" s="24"/>
      <c r="H28" s="24"/>
    </row>
    <row r="29" spans="1:8" x14ac:dyDescent="0.2">
      <c r="A29" s="24"/>
      <c r="B29" s="24"/>
      <c r="C29" s="24"/>
      <c r="D29" s="24"/>
      <c r="E29" s="24"/>
      <c r="F29" s="24"/>
      <c r="G29" s="24"/>
      <c r="H29" s="24"/>
    </row>
    <row r="30" spans="1:8" x14ac:dyDescent="0.2">
      <c r="A30" s="24"/>
      <c r="B30" s="24"/>
      <c r="C30" s="24"/>
      <c r="D30" s="24"/>
      <c r="E30" s="24"/>
      <c r="F30" s="24"/>
      <c r="G30" s="24"/>
      <c r="H30" s="24"/>
    </row>
    <row r="31" spans="1:8" x14ac:dyDescent="0.2">
      <c r="A31" s="24"/>
      <c r="B31" s="24"/>
      <c r="C31" s="24"/>
      <c r="D31" s="24"/>
      <c r="E31" s="24"/>
      <c r="F31" s="24"/>
      <c r="G31" s="24"/>
      <c r="H31" s="24"/>
    </row>
    <row r="32" spans="1:8" x14ac:dyDescent="0.2">
      <c r="A32" s="24"/>
      <c r="B32" s="24"/>
      <c r="C32" s="24"/>
      <c r="D32" s="24"/>
      <c r="E32" s="24"/>
      <c r="F32" s="24"/>
      <c r="G32" s="24"/>
      <c r="H32" s="24"/>
    </row>
    <row r="33" spans="1:8" x14ac:dyDescent="0.2">
      <c r="A33" s="24"/>
      <c r="B33" s="24"/>
      <c r="C33" s="24"/>
      <c r="D33" s="24"/>
      <c r="E33" s="24"/>
      <c r="F33" s="24"/>
      <c r="G33" s="24"/>
      <c r="H33" s="24"/>
    </row>
    <row r="34" spans="1:8" x14ac:dyDescent="0.2">
      <c r="A34" s="24"/>
      <c r="B34" s="24"/>
      <c r="C34" s="24"/>
      <c r="D34" s="24"/>
      <c r="E34" s="24"/>
      <c r="F34" s="24"/>
      <c r="G34" s="24"/>
      <c r="H34" s="24"/>
    </row>
    <row r="35" spans="1:8" x14ac:dyDescent="0.2">
      <c r="A35" s="24"/>
      <c r="B35" s="24"/>
      <c r="C35" s="24"/>
      <c r="D35" s="24"/>
      <c r="E35" s="24"/>
      <c r="F35" s="24"/>
      <c r="G35" s="24"/>
      <c r="H35" s="24"/>
    </row>
    <row r="36" spans="1:8" x14ac:dyDescent="0.2">
      <c r="A36" s="24"/>
      <c r="B36" s="24"/>
      <c r="C36" s="24"/>
      <c r="D36" s="24"/>
      <c r="E36" s="24"/>
      <c r="F36" s="24"/>
      <c r="G36" s="24"/>
      <c r="H36" s="24"/>
    </row>
    <row r="37" spans="1:8" x14ac:dyDescent="0.2">
      <c r="A37" s="24"/>
      <c r="B37" s="24"/>
      <c r="C37" s="24"/>
      <c r="D37" s="24"/>
      <c r="E37" s="24"/>
      <c r="F37" s="24"/>
      <c r="G37" s="24"/>
      <c r="H37" s="24"/>
    </row>
  </sheetData>
  <phoneticPr fontId="0" type="noConversion"/>
  <hyperlinks>
    <hyperlink ref="A3" location="AUDIOMETRIAS!A1" display="1. Comience por introducir los datos de la audiometría en la página AUDIOMETRIAS" xr:uid="{00000000-0004-0000-0000-000000000000}"/>
    <hyperlink ref="A4" location="RESULTADOS!A1" display="2. La información aparecerá automáticamente y podrá visualizarla/ imprimirla en la página RESULTADOS" xr:uid="{00000000-0004-0000-0000-000001000000}"/>
    <hyperlink ref="A3:G3" location="AUDIOMETRIAS!A1" display="1. Comience por introducir los datos de la audiometría en la página AUDIOMETRIAS" xr:uid="{0DA810DD-53A3-4EF6-A4A5-09218A7D62DD}"/>
    <hyperlink ref="A4:H4" location="RESULTADOS!A1" display="2. La información aparecerá automáticamente y podrá visualizarla/ imprimirla en la página RESULTADOS" xr:uid="{BF3877B0-E8E9-4E4E-AB91-FCD66CB83990}"/>
    <hyperlink ref="A9" r:id="rId1" xr:uid="{E2A789BB-EBE0-425D-B738-8C0987723E0C}"/>
  </hyperlinks>
  <pageMargins left="0.75" right="0.75" top="1" bottom="1" header="0" footer="0"/>
  <pageSetup paperSize="9" orientation="portrait" horizontalDpi="0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2"/>
  <sheetViews>
    <sheetView zoomScaleNormal="100" workbookViewId="0"/>
  </sheetViews>
  <sheetFormatPr baseColWidth="10" defaultRowHeight="12.75" x14ac:dyDescent="0.2"/>
  <cols>
    <col min="1" max="1" width="19.85546875" customWidth="1"/>
    <col min="2" max="2" width="12.28515625" bestFit="1" customWidth="1"/>
    <col min="4" max="4" width="14.28515625" customWidth="1"/>
    <col min="6" max="6" width="14.28515625" customWidth="1"/>
  </cols>
  <sheetData>
    <row r="1" spans="1:256" ht="20.25" x14ac:dyDescent="0.3">
      <c r="A1" s="89" t="s">
        <v>0</v>
      </c>
      <c r="B1" s="90"/>
      <c r="C1" s="90"/>
      <c r="D1" s="90"/>
      <c r="E1" s="90"/>
      <c r="F1" s="91"/>
      <c r="G1" s="16"/>
      <c r="H1" s="16"/>
    </row>
    <row r="2" spans="1:256" s="34" customFormat="1" ht="15" x14ac:dyDescent="0.2">
      <c r="A2" s="35" t="s">
        <v>36</v>
      </c>
      <c r="B2" s="103" t="s">
        <v>44</v>
      </c>
      <c r="C2" s="103"/>
      <c r="D2" s="103"/>
      <c r="E2" s="103"/>
      <c r="F2" s="50"/>
      <c r="G2" s="33"/>
      <c r="H2" s="33"/>
    </row>
    <row r="3" spans="1:256" s="44" customFormat="1" ht="15.75" x14ac:dyDescent="0.2">
      <c r="A3" s="110" t="s">
        <v>37</v>
      </c>
      <c r="B3" s="111"/>
      <c r="C3" s="110" t="s">
        <v>38</v>
      </c>
      <c r="D3" s="111"/>
      <c r="E3" s="53"/>
      <c r="F3" s="51"/>
      <c r="G3" s="41"/>
      <c r="H3" s="40"/>
      <c r="I3" s="41"/>
      <c r="J3" s="40"/>
      <c r="K3" s="41"/>
      <c r="L3" s="40"/>
      <c r="M3" s="41"/>
      <c r="N3" s="40"/>
      <c r="O3" s="41"/>
      <c r="P3" s="40"/>
      <c r="Q3" s="42"/>
      <c r="R3" s="43"/>
      <c r="S3" s="42"/>
      <c r="T3" s="43"/>
      <c r="U3" s="42"/>
      <c r="V3" s="43"/>
      <c r="W3" s="42"/>
      <c r="X3" s="43"/>
      <c r="Y3" s="42"/>
      <c r="Z3" s="43"/>
      <c r="AA3" s="42"/>
      <c r="AB3" s="43"/>
      <c r="AC3" s="42"/>
      <c r="AD3" s="43"/>
      <c r="AE3" s="42"/>
      <c r="AF3" s="43"/>
      <c r="AG3" s="42"/>
      <c r="AH3" s="43"/>
      <c r="AI3" s="42"/>
      <c r="AJ3" s="43"/>
      <c r="AK3" s="42"/>
      <c r="AL3" s="43"/>
      <c r="AM3" s="42"/>
      <c r="AN3" s="43"/>
      <c r="AO3" s="42"/>
      <c r="AP3" s="43"/>
      <c r="AQ3" s="42"/>
      <c r="AR3" s="43"/>
      <c r="AS3" s="42"/>
      <c r="AT3" s="43"/>
      <c r="AU3" s="42"/>
      <c r="AV3" s="43"/>
      <c r="AW3" s="42"/>
      <c r="AX3" s="43"/>
      <c r="AY3" s="42"/>
      <c r="AZ3" s="43"/>
      <c r="BA3" s="42"/>
      <c r="BB3" s="43"/>
      <c r="BC3" s="42"/>
      <c r="BD3" s="43"/>
      <c r="BE3" s="42"/>
      <c r="BF3" s="43"/>
      <c r="BG3" s="42"/>
      <c r="BH3" s="43"/>
      <c r="BI3" s="42"/>
      <c r="BJ3" s="43"/>
      <c r="BK3" s="42"/>
      <c r="BL3" s="43"/>
      <c r="BM3" s="42"/>
      <c r="BN3" s="43"/>
      <c r="BO3" s="42"/>
      <c r="BP3" s="43"/>
      <c r="BQ3" s="42"/>
      <c r="BR3" s="43"/>
      <c r="BS3" s="42"/>
      <c r="BT3" s="43"/>
      <c r="BU3" s="42"/>
      <c r="BV3" s="43"/>
      <c r="BW3" s="42"/>
      <c r="BX3" s="43"/>
      <c r="BY3" s="42"/>
      <c r="BZ3" s="43"/>
      <c r="CA3" s="42"/>
      <c r="CB3" s="43"/>
      <c r="CC3" s="42"/>
      <c r="CD3" s="43"/>
      <c r="CE3" s="42"/>
      <c r="CF3" s="43"/>
      <c r="CG3" s="42"/>
      <c r="CH3" s="43"/>
      <c r="CI3" s="42"/>
      <c r="CJ3" s="43"/>
      <c r="CK3" s="42"/>
      <c r="CL3" s="43"/>
      <c r="CM3" s="42"/>
      <c r="CN3" s="43"/>
      <c r="CO3" s="42"/>
      <c r="CP3" s="43"/>
      <c r="CQ3" s="42"/>
      <c r="CR3" s="43"/>
      <c r="CS3" s="42"/>
      <c r="CT3" s="43"/>
      <c r="CU3" s="42"/>
      <c r="CV3" s="43"/>
      <c r="CW3" s="42"/>
      <c r="CX3" s="43"/>
      <c r="CY3" s="42"/>
      <c r="CZ3" s="43"/>
      <c r="DA3" s="42"/>
      <c r="DB3" s="43"/>
      <c r="DC3" s="42"/>
      <c r="DD3" s="43"/>
      <c r="DE3" s="42"/>
      <c r="DF3" s="43"/>
      <c r="DG3" s="42"/>
      <c r="DH3" s="43"/>
      <c r="DI3" s="42"/>
      <c r="DJ3" s="43"/>
      <c r="DK3" s="42"/>
      <c r="DL3" s="43"/>
      <c r="DM3" s="42"/>
      <c r="DN3" s="43"/>
      <c r="DO3" s="42"/>
      <c r="DP3" s="43"/>
      <c r="DQ3" s="42"/>
      <c r="DR3" s="43"/>
      <c r="DS3" s="42"/>
      <c r="DT3" s="43"/>
      <c r="DU3" s="42"/>
      <c r="DV3" s="43"/>
      <c r="DW3" s="42"/>
      <c r="DX3" s="43"/>
      <c r="DY3" s="42"/>
      <c r="DZ3" s="43"/>
      <c r="EA3" s="42"/>
      <c r="EB3" s="43"/>
      <c r="EC3" s="42"/>
      <c r="ED3" s="43"/>
      <c r="EE3" s="42"/>
      <c r="EF3" s="43"/>
      <c r="EG3" s="42"/>
      <c r="EH3" s="43"/>
      <c r="EI3" s="42"/>
      <c r="EJ3" s="43"/>
      <c r="EK3" s="42"/>
      <c r="EL3" s="43"/>
      <c r="EM3" s="42"/>
      <c r="EN3" s="43"/>
      <c r="EO3" s="42"/>
      <c r="EP3" s="43"/>
      <c r="EQ3" s="42"/>
      <c r="ER3" s="43"/>
      <c r="ES3" s="42"/>
      <c r="ET3" s="43"/>
      <c r="EU3" s="42"/>
      <c r="EV3" s="43"/>
      <c r="EW3" s="42"/>
      <c r="EX3" s="43"/>
      <c r="EY3" s="42"/>
      <c r="EZ3" s="43"/>
      <c r="FA3" s="42"/>
      <c r="FB3" s="43"/>
      <c r="FC3" s="42"/>
      <c r="FD3" s="43"/>
      <c r="FE3" s="42"/>
      <c r="FF3" s="43"/>
      <c r="FG3" s="42"/>
      <c r="FH3" s="43"/>
      <c r="FI3" s="42"/>
      <c r="FJ3" s="43"/>
      <c r="FK3" s="42"/>
      <c r="FL3" s="43"/>
      <c r="FM3" s="42"/>
      <c r="FN3" s="43"/>
      <c r="FO3" s="42"/>
      <c r="FP3" s="43"/>
      <c r="FQ3" s="42"/>
      <c r="FR3" s="43"/>
      <c r="FS3" s="42"/>
      <c r="FT3" s="43"/>
      <c r="FU3" s="42"/>
      <c r="FV3" s="43"/>
      <c r="FW3" s="42"/>
      <c r="FX3" s="43"/>
      <c r="FY3" s="42"/>
      <c r="FZ3" s="43"/>
      <c r="GA3" s="42"/>
      <c r="GB3" s="43"/>
      <c r="GC3" s="42"/>
      <c r="GD3" s="43"/>
      <c r="GE3" s="42"/>
      <c r="GF3" s="43"/>
      <c r="GG3" s="42"/>
      <c r="GH3" s="43"/>
      <c r="GI3" s="42"/>
      <c r="GJ3" s="43"/>
      <c r="GK3" s="42"/>
      <c r="GL3" s="43"/>
      <c r="GM3" s="42"/>
      <c r="GN3" s="43"/>
      <c r="GO3" s="42"/>
      <c r="GP3" s="43"/>
      <c r="GQ3" s="42"/>
      <c r="GR3" s="43"/>
      <c r="GS3" s="42"/>
      <c r="GT3" s="43"/>
      <c r="GU3" s="42"/>
      <c r="GV3" s="43"/>
      <c r="GW3" s="42"/>
      <c r="GX3" s="43"/>
      <c r="GY3" s="42"/>
      <c r="GZ3" s="43"/>
      <c r="HA3" s="42"/>
      <c r="HB3" s="43"/>
      <c r="HC3" s="42"/>
      <c r="HD3" s="43"/>
      <c r="HE3" s="42"/>
      <c r="HF3" s="43"/>
      <c r="HG3" s="42"/>
      <c r="HH3" s="43"/>
      <c r="HI3" s="42"/>
      <c r="HJ3" s="43"/>
      <c r="HK3" s="42"/>
      <c r="HL3" s="43"/>
      <c r="HM3" s="42"/>
      <c r="HN3" s="43"/>
      <c r="HO3" s="42"/>
      <c r="HP3" s="43"/>
      <c r="HQ3" s="42"/>
      <c r="HR3" s="43"/>
      <c r="HS3" s="42"/>
      <c r="HT3" s="43"/>
      <c r="HU3" s="42"/>
      <c r="HV3" s="43"/>
      <c r="HW3" s="42"/>
      <c r="HX3" s="43"/>
      <c r="HY3" s="42"/>
      <c r="HZ3" s="43"/>
      <c r="IA3" s="42"/>
      <c r="IB3" s="43"/>
      <c r="IC3" s="42"/>
      <c r="ID3" s="43"/>
      <c r="IE3" s="42"/>
      <c r="IF3" s="43"/>
      <c r="IG3" s="42"/>
      <c r="IH3" s="43"/>
      <c r="II3" s="42"/>
      <c r="IJ3" s="43"/>
      <c r="IK3" s="42"/>
      <c r="IL3" s="43"/>
      <c r="IM3" s="42"/>
      <c r="IN3" s="43"/>
      <c r="IO3" s="42"/>
      <c r="IP3" s="43"/>
      <c r="IQ3" s="42"/>
      <c r="IR3" s="43"/>
      <c r="IS3" s="42"/>
      <c r="IT3" s="43"/>
      <c r="IU3" s="42"/>
      <c r="IV3" s="43"/>
    </row>
    <row r="4" spans="1:256" s="44" customFormat="1" ht="15" x14ac:dyDescent="0.2">
      <c r="A4" s="104">
        <v>40621</v>
      </c>
      <c r="B4" s="105"/>
      <c r="C4" s="106">
        <v>43871</v>
      </c>
      <c r="D4" s="107"/>
      <c r="E4" s="54"/>
      <c r="F4" s="51"/>
      <c r="G4" s="37"/>
      <c r="H4" s="40"/>
      <c r="I4" s="37"/>
      <c r="J4" s="45"/>
      <c r="K4" s="37"/>
      <c r="L4" s="45"/>
      <c r="M4" s="37"/>
      <c r="N4" s="47"/>
      <c r="O4" s="48"/>
      <c r="P4" s="40"/>
      <c r="Q4" s="37"/>
      <c r="R4" s="45"/>
      <c r="S4" s="37"/>
      <c r="T4" s="45"/>
      <c r="U4" s="37"/>
      <c r="V4" s="45"/>
      <c r="W4" s="37"/>
      <c r="X4" s="45"/>
      <c r="Y4" s="37"/>
      <c r="Z4" s="45"/>
      <c r="AA4" s="37"/>
      <c r="AB4" s="45"/>
      <c r="AC4" s="37"/>
      <c r="AD4" s="45"/>
      <c r="AE4" s="37"/>
      <c r="AF4" s="45"/>
      <c r="AG4" s="37"/>
      <c r="AH4" s="45"/>
      <c r="AI4" s="37"/>
      <c r="AJ4" s="45"/>
      <c r="AK4" s="37"/>
      <c r="AL4" s="45"/>
      <c r="AM4" s="37"/>
      <c r="AN4" s="45"/>
      <c r="AO4" s="37"/>
      <c r="AP4" s="45"/>
      <c r="AQ4" s="37"/>
      <c r="AR4" s="45"/>
      <c r="AS4" s="37"/>
      <c r="AT4" s="45"/>
      <c r="AU4" s="37"/>
      <c r="AV4" s="45"/>
      <c r="AW4" s="37"/>
      <c r="AX4" s="45"/>
      <c r="AY4" s="37"/>
      <c r="AZ4" s="45"/>
      <c r="BA4" s="37"/>
      <c r="BB4" s="45"/>
      <c r="BC4" s="37"/>
      <c r="BD4" s="45"/>
      <c r="BE4" s="37"/>
      <c r="BF4" s="45"/>
      <c r="BG4" s="37"/>
      <c r="BH4" s="45"/>
      <c r="BI4" s="37"/>
      <c r="BJ4" s="45"/>
      <c r="BK4" s="37"/>
      <c r="BL4" s="45"/>
      <c r="BM4" s="37"/>
      <c r="BN4" s="45"/>
      <c r="BO4" s="37"/>
      <c r="BP4" s="45"/>
      <c r="BQ4" s="37"/>
      <c r="BR4" s="45"/>
      <c r="BS4" s="37"/>
      <c r="BT4" s="45"/>
      <c r="BU4" s="37"/>
      <c r="BV4" s="45"/>
      <c r="BW4" s="37"/>
      <c r="BX4" s="45"/>
      <c r="BY4" s="37"/>
      <c r="BZ4" s="45"/>
      <c r="CA4" s="37"/>
      <c r="CB4" s="45"/>
      <c r="CC4" s="37"/>
      <c r="CD4" s="45"/>
      <c r="CE4" s="37"/>
      <c r="CF4" s="45"/>
      <c r="CG4" s="37"/>
      <c r="CH4" s="45"/>
      <c r="CI4" s="37"/>
      <c r="CJ4" s="45"/>
      <c r="CK4" s="37"/>
      <c r="CL4" s="45"/>
      <c r="CM4" s="37"/>
      <c r="CN4" s="45"/>
      <c r="CO4" s="37"/>
      <c r="CP4" s="45"/>
      <c r="CQ4" s="37"/>
      <c r="CR4" s="45"/>
      <c r="CS4" s="37"/>
      <c r="CT4" s="45"/>
      <c r="CU4" s="37"/>
      <c r="CV4" s="45"/>
      <c r="CW4" s="37"/>
      <c r="CX4" s="45"/>
      <c r="CY4" s="37"/>
      <c r="CZ4" s="45"/>
      <c r="DA4" s="37"/>
      <c r="DB4" s="45"/>
      <c r="DC4" s="37"/>
      <c r="DD4" s="45"/>
      <c r="DE4" s="37"/>
      <c r="DF4" s="45"/>
      <c r="DG4" s="37"/>
      <c r="DH4" s="45"/>
      <c r="DI4" s="37"/>
      <c r="DJ4" s="45"/>
      <c r="DK4" s="37"/>
      <c r="DL4" s="45"/>
      <c r="DM4" s="37"/>
      <c r="DN4" s="45"/>
      <c r="DO4" s="37"/>
      <c r="DP4" s="45"/>
      <c r="DQ4" s="37"/>
      <c r="DR4" s="45"/>
      <c r="DS4" s="37"/>
      <c r="DT4" s="45"/>
      <c r="DU4" s="37"/>
      <c r="DV4" s="45"/>
      <c r="DW4" s="37"/>
      <c r="DX4" s="45"/>
      <c r="DY4" s="37"/>
      <c r="DZ4" s="45"/>
      <c r="EA4" s="37"/>
      <c r="EB4" s="45"/>
      <c r="EC4" s="37"/>
      <c r="ED4" s="45"/>
      <c r="EE4" s="37"/>
      <c r="EF4" s="45"/>
      <c r="EG4" s="37"/>
      <c r="EH4" s="45"/>
      <c r="EI4" s="37"/>
      <c r="EJ4" s="45"/>
      <c r="EK4" s="37"/>
      <c r="EL4" s="45"/>
      <c r="EM4" s="37"/>
      <c r="EN4" s="45"/>
      <c r="EO4" s="37"/>
      <c r="EP4" s="45"/>
      <c r="EQ4" s="37"/>
      <c r="ER4" s="45"/>
      <c r="ES4" s="37"/>
      <c r="ET4" s="45"/>
      <c r="EU4" s="37"/>
      <c r="EV4" s="45"/>
      <c r="EW4" s="37"/>
      <c r="EX4" s="45"/>
      <c r="EY4" s="37"/>
      <c r="EZ4" s="45"/>
      <c r="FA4" s="37"/>
      <c r="FB4" s="45"/>
      <c r="FC4" s="37"/>
      <c r="FD4" s="45"/>
      <c r="FE4" s="37"/>
      <c r="FF4" s="45"/>
      <c r="FG4" s="37"/>
      <c r="FH4" s="45"/>
      <c r="FI4" s="37"/>
      <c r="FJ4" s="45"/>
      <c r="FK4" s="37"/>
      <c r="FL4" s="45"/>
      <c r="FM4" s="37"/>
      <c r="FN4" s="45"/>
      <c r="FO4" s="37"/>
      <c r="FP4" s="45"/>
      <c r="FQ4" s="37"/>
      <c r="FR4" s="45"/>
      <c r="FS4" s="37"/>
      <c r="FT4" s="45"/>
      <c r="FU4" s="37"/>
      <c r="FV4" s="45"/>
      <c r="FW4" s="37"/>
      <c r="FX4" s="45"/>
      <c r="FY4" s="37"/>
      <c r="FZ4" s="45"/>
      <c r="GA4" s="37"/>
      <c r="GB4" s="45"/>
      <c r="GC4" s="37"/>
      <c r="GD4" s="45"/>
      <c r="GE4" s="37"/>
      <c r="GF4" s="45"/>
      <c r="GG4" s="37"/>
      <c r="GH4" s="45"/>
      <c r="GI4" s="37"/>
      <c r="GJ4" s="45"/>
      <c r="GK4" s="37"/>
      <c r="GL4" s="45"/>
      <c r="GM4" s="37"/>
      <c r="GN4" s="45"/>
      <c r="GO4" s="37"/>
      <c r="GP4" s="45"/>
      <c r="GQ4" s="37"/>
      <c r="GR4" s="45"/>
      <c r="GS4" s="37"/>
      <c r="GT4" s="45"/>
      <c r="GU4" s="37"/>
      <c r="GV4" s="45"/>
      <c r="GW4" s="37"/>
      <c r="GX4" s="45"/>
      <c r="GY4" s="37"/>
      <c r="GZ4" s="45"/>
      <c r="HA4" s="37"/>
      <c r="HB4" s="45"/>
      <c r="HC4" s="37"/>
      <c r="HD4" s="45"/>
      <c r="HE4" s="37"/>
      <c r="HF4" s="45"/>
      <c r="HG4" s="37"/>
      <c r="HH4" s="45"/>
      <c r="HI4" s="37"/>
      <c r="HJ4" s="45"/>
      <c r="HK4" s="37"/>
      <c r="HL4" s="45"/>
      <c r="HM4" s="37"/>
      <c r="HN4" s="45"/>
      <c r="HO4" s="37"/>
      <c r="HP4" s="45"/>
      <c r="HQ4" s="37"/>
      <c r="HR4" s="45"/>
      <c r="HS4" s="37"/>
      <c r="HT4" s="45"/>
      <c r="HU4" s="37"/>
      <c r="HV4" s="45"/>
      <c r="HW4" s="37"/>
      <c r="HX4" s="45"/>
      <c r="HY4" s="37"/>
      <c r="HZ4" s="45"/>
      <c r="IA4" s="37"/>
      <c r="IB4" s="45"/>
      <c r="IC4" s="37"/>
      <c r="ID4" s="45"/>
      <c r="IE4" s="37"/>
      <c r="IF4" s="45"/>
      <c r="IG4" s="37"/>
      <c r="IH4" s="45"/>
      <c r="II4" s="37"/>
      <c r="IJ4" s="45"/>
      <c r="IK4" s="37"/>
      <c r="IL4" s="45"/>
      <c r="IM4" s="37"/>
      <c r="IN4" s="45"/>
      <c r="IO4" s="37"/>
      <c r="IP4" s="45"/>
      <c r="IQ4" s="37"/>
      <c r="IR4" s="45"/>
      <c r="IS4" s="37"/>
      <c r="IT4" s="45"/>
      <c r="IU4" s="37"/>
      <c r="IV4" s="45"/>
    </row>
    <row r="5" spans="1:256" s="44" customFormat="1" ht="15" x14ac:dyDescent="0.2">
      <c r="A5" s="36" t="s">
        <v>39</v>
      </c>
      <c r="B5" s="92">
        <f>DATEDIF(A4,C4,"y")</f>
        <v>8</v>
      </c>
      <c r="C5" s="56"/>
      <c r="D5" s="56"/>
      <c r="E5" s="54"/>
      <c r="F5" s="52"/>
      <c r="G5" s="40"/>
      <c r="H5" s="40"/>
      <c r="I5" s="37"/>
      <c r="J5" s="38"/>
      <c r="K5" s="40"/>
      <c r="L5" s="40"/>
      <c r="M5" s="37"/>
      <c r="N5" s="38"/>
      <c r="O5" s="40"/>
      <c r="P5" s="40"/>
      <c r="Q5" s="37"/>
      <c r="R5" s="46"/>
      <c r="S5" s="43"/>
      <c r="T5" s="43"/>
      <c r="U5" s="37"/>
      <c r="V5" s="46"/>
      <c r="W5" s="43"/>
      <c r="X5" s="43"/>
      <c r="Y5" s="37"/>
      <c r="Z5" s="46"/>
      <c r="AA5" s="43"/>
      <c r="AB5" s="43"/>
      <c r="AC5" s="37"/>
      <c r="AD5" s="46"/>
      <c r="AE5" s="43"/>
      <c r="AF5" s="43"/>
      <c r="AG5" s="37"/>
      <c r="AH5" s="46"/>
      <c r="AI5" s="43"/>
      <c r="AJ5" s="43"/>
      <c r="AK5" s="37"/>
      <c r="AL5" s="46"/>
      <c r="AM5" s="43"/>
      <c r="AN5" s="43"/>
      <c r="AO5" s="37"/>
      <c r="AP5" s="46"/>
      <c r="AQ5" s="43"/>
      <c r="AR5" s="43"/>
      <c r="AS5" s="37"/>
      <c r="AT5" s="46"/>
      <c r="AU5" s="43"/>
      <c r="AV5" s="43"/>
      <c r="AW5" s="37"/>
      <c r="AX5" s="46"/>
      <c r="AY5" s="43"/>
      <c r="AZ5" s="43"/>
      <c r="BA5" s="37"/>
      <c r="BB5" s="46"/>
      <c r="BC5" s="43"/>
      <c r="BD5" s="43"/>
      <c r="BE5" s="37"/>
      <c r="BF5" s="46"/>
      <c r="BG5" s="43"/>
      <c r="BH5" s="43"/>
      <c r="BI5" s="37"/>
      <c r="BJ5" s="46"/>
      <c r="BK5" s="43"/>
      <c r="BL5" s="43"/>
      <c r="BM5" s="37"/>
      <c r="BN5" s="46"/>
      <c r="BO5" s="43"/>
      <c r="BP5" s="43"/>
      <c r="BQ5" s="37"/>
      <c r="BR5" s="46"/>
      <c r="BS5" s="43"/>
      <c r="BT5" s="43"/>
      <c r="BU5" s="37"/>
      <c r="BV5" s="46"/>
      <c r="BW5" s="43"/>
      <c r="BX5" s="43"/>
      <c r="BY5" s="37"/>
      <c r="BZ5" s="46"/>
      <c r="CA5" s="43"/>
      <c r="CB5" s="43"/>
      <c r="CC5" s="37"/>
      <c r="CD5" s="46"/>
      <c r="CE5" s="43"/>
      <c r="CF5" s="43"/>
      <c r="CG5" s="37"/>
      <c r="CH5" s="46"/>
      <c r="CI5" s="43"/>
      <c r="CJ5" s="43"/>
      <c r="CK5" s="37"/>
      <c r="CL5" s="46"/>
      <c r="CM5" s="43"/>
      <c r="CN5" s="43"/>
      <c r="CO5" s="37"/>
      <c r="CP5" s="46"/>
      <c r="CQ5" s="43"/>
      <c r="CR5" s="43"/>
      <c r="CS5" s="37"/>
      <c r="CT5" s="46"/>
      <c r="CU5" s="43"/>
      <c r="CV5" s="43"/>
      <c r="CW5" s="37"/>
      <c r="CX5" s="46"/>
      <c r="CY5" s="43"/>
      <c r="CZ5" s="43"/>
      <c r="DA5" s="37"/>
      <c r="DB5" s="46"/>
      <c r="DC5" s="43"/>
      <c r="DD5" s="43"/>
      <c r="DE5" s="37"/>
      <c r="DF5" s="46"/>
      <c r="DG5" s="43"/>
      <c r="DH5" s="43"/>
      <c r="DI5" s="37"/>
      <c r="DJ5" s="46"/>
      <c r="DK5" s="43"/>
      <c r="DL5" s="43"/>
      <c r="DM5" s="37"/>
      <c r="DN5" s="46"/>
      <c r="DO5" s="43"/>
      <c r="DP5" s="43"/>
      <c r="DQ5" s="37"/>
      <c r="DR5" s="46"/>
      <c r="DS5" s="43"/>
      <c r="DT5" s="43"/>
      <c r="DU5" s="37"/>
      <c r="DV5" s="46"/>
      <c r="DW5" s="43"/>
      <c r="DX5" s="43"/>
      <c r="DY5" s="37"/>
      <c r="DZ5" s="46"/>
      <c r="EA5" s="43"/>
      <c r="EB5" s="43"/>
      <c r="EC5" s="37"/>
      <c r="ED5" s="46"/>
      <c r="EE5" s="43"/>
      <c r="EF5" s="43"/>
      <c r="EG5" s="37"/>
      <c r="EH5" s="46"/>
      <c r="EI5" s="43"/>
      <c r="EJ5" s="43"/>
      <c r="EK5" s="37"/>
      <c r="EL5" s="46"/>
      <c r="EM5" s="43"/>
      <c r="EN5" s="43"/>
      <c r="EO5" s="37"/>
      <c r="EP5" s="46"/>
      <c r="EQ5" s="43"/>
      <c r="ER5" s="43"/>
      <c r="ES5" s="37"/>
      <c r="ET5" s="46"/>
      <c r="EU5" s="43"/>
      <c r="EV5" s="43"/>
      <c r="EW5" s="37"/>
      <c r="EX5" s="46"/>
      <c r="EY5" s="43"/>
      <c r="EZ5" s="43"/>
      <c r="FA5" s="37"/>
      <c r="FB5" s="46"/>
      <c r="FC5" s="43"/>
      <c r="FD5" s="43"/>
      <c r="FE5" s="37"/>
      <c r="FF5" s="46"/>
      <c r="FG5" s="43"/>
      <c r="FH5" s="43"/>
      <c r="FI5" s="37"/>
      <c r="FJ5" s="46"/>
      <c r="FK5" s="43"/>
      <c r="FL5" s="43"/>
      <c r="FM5" s="37"/>
      <c r="FN5" s="46"/>
      <c r="FO5" s="43"/>
      <c r="FP5" s="43"/>
      <c r="FQ5" s="37"/>
      <c r="FR5" s="46"/>
      <c r="FS5" s="43"/>
      <c r="FT5" s="43"/>
      <c r="FU5" s="37"/>
      <c r="FV5" s="46"/>
      <c r="FW5" s="43"/>
      <c r="FX5" s="43"/>
      <c r="FY5" s="37"/>
      <c r="FZ5" s="46"/>
      <c r="GA5" s="43"/>
      <c r="GB5" s="43"/>
      <c r="GC5" s="37"/>
      <c r="GD5" s="46"/>
      <c r="GE5" s="43"/>
      <c r="GF5" s="43"/>
      <c r="GG5" s="37"/>
      <c r="GH5" s="46"/>
      <c r="GI5" s="43"/>
      <c r="GJ5" s="43"/>
      <c r="GK5" s="37"/>
      <c r="GL5" s="46"/>
      <c r="GM5" s="43"/>
      <c r="GN5" s="43"/>
      <c r="GO5" s="37"/>
      <c r="GP5" s="46"/>
      <c r="GQ5" s="43"/>
      <c r="GR5" s="43"/>
      <c r="GS5" s="37"/>
      <c r="GT5" s="46"/>
      <c r="GU5" s="43"/>
      <c r="GV5" s="43"/>
      <c r="GW5" s="37"/>
      <c r="GX5" s="46"/>
      <c r="GY5" s="43"/>
      <c r="GZ5" s="43"/>
      <c r="HA5" s="37"/>
      <c r="HB5" s="46"/>
      <c r="HC5" s="43"/>
      <c r="HD5" s="43"/>
      <c r="HE5" s="37"/>
      <c r="HF5" s="46"/>
      <c r="HG5" s="43"/>
      <c r="HH5" s="43"/>
      <c r="HI5" s="37"/>
      <c r="HJ5" s="46"/>
      <c r="HK5" s="43"/>
      <c r="HL5" s="43"/>
      <c r="HM5" s="37"/>
      <c r="HN5" s="46"/>
      <c r="HO5" s="43"/>
      <c r="HP5" s="43"/>
      <c r="HQ5" s="37"/>
      <c r="HR5" s="46"/>
      <c r="HS5" s="43"/>
      <c r="HT5" s="43"/>
      <c r="HU5" s="37"/>
      <c r="HV5" s="46"/>
      <c r="HW5" s="43"/>
      <c r="HX5" s="43"/>
      <c r="HY5" s="37"/>
      <c r="HZ5" s="46"/>
      <c r="IA5" s="43"/>
      <c r="IB5" s="43"/>
      <c r="IC5" s="37"/>
      <c r="ID5" s="46"/>
      <c r="IE5" s="43"/>
      <c r="IF5" s="43"/>
      <c r="IG5" s="37"/>
      <c r="IH5" s="46"/>
      <c r="II5" s="43"/>
      <c r="IJ5" s="43"/>
      <c r="IK5" s="37"/>
      <c r="IL5" s="46"/>
      <c r="IM5" s="43"/>
      <c r="IN5" s="43"/>
      <c r="IO5" s="37"/>
      <c r="IP5" s="46"/>
      <c r="IQ5" s="43"/>
      <c r="IR5" s="43"/>
      <c r="IS5" s="37"/>
      <c r="IT5" s="46"/>
      <c r="IU5" s="43"/>
      <c r="IV5" s="43"/>
    </row>
    <row r="6" spans="1:256" s="44" customFormat="1" ht="15" x14ac:dyDescent="0.2">
      <c r="A6" s="36" t="s">
        <v>40</v>
      </c>
      <c r="B6" s="92">
        <f>DATEDIF(A4,C4,"ym")</f>
        <v>10</v>
      </c>
      <c r="C6" s="56"/>
      <c r="D6" s="56"/>
      <c r="E6" s="54"/>
      <c r="F6" s="52"/>
      <c r="G6" s="40"/>
      <c r="H6" s="40"/>
      <c r="I6" s="37"/>
      <c r="J6" s="38"/>
      <c r="K6" s="40"/>
      <c r="L6" s="40"/>
      <c r="M6" s="37"/>
      <c r="N6" s="38"/>
      <c r="O6" s="40"/>
      <c r="P6" s="40"/>
      <c r="Q6" s="37"/>
      <c r="R6" s="46"/>
      <c r="S6" s="43"/>
      <c r="T6" s="43"/>
      <c r="U6" s="37"/>
      <c r="V6" s="46"/>
      <c r="W6" s="43"/>
      <c r="X6" s="43"/>
      <c r="Y6" s="37"/>
      <c r="Z6" s="46"/>
      <c r="AA6" s="43"/>
      <c r="AB6" s="43"/>
      <c r="AC6" s="37"/>
      <c r="AD6" s="46"/>
      <c r="AE6" s="43"/>
      <c r="AF6" s="43"/>
      <c r="AG6" s="37"/>
      <c r="AH6" s="46"/>
      <c r="AI6" s="43"/>
      <c r="AJ6" s="43"/>
      <c r="AK6" s="37"/>
      <c r="AL6" s="46"/>
      <c r="AM6" s="43"/>
      <c r="AN6" s="43"/>
      <c r="AO6" s="37"/>
      <c r="AP6" s="46"/>
      <c r="AQ6" s="43"/>
      <c r="AR6" s="43"/>
      <c r="AS6" s="37"/>
      <c r="AT6" s="46"/>
      <c r="AU6" s="43"/>
      <c r="AV6" s="43"/>
      <c r="AW6" s="37"/>
      <c r="AX6" s="46"/>
      <c r="AY6" s="43"/>
      <c r="AZ6" s="43"/>
      <c r="BA6" s="37"/>
      <c r="BB6" s="46"/>
      <c r="BC6" s="43"/>
      <c r="BD6" s="43"/>
      <c r="BE6" s="37"/>
      <c r="BF6" s="46"/>
      <c r="BG6" s="43"/>
      <c r="BH6" s="43"/>
      <c r="BI6" s="37"/>
      <c r="BJ6" s="46"/>
      <c r="BK6" s="43"/>
      <c r="BL6" s="43"/>
      <c r="BM6" s="37"/>
      <c r="BN6" s="46"/>
      <c r="BO6" s="43"/>
      <c r="BP6" s="43"/>
      <c r="BQ6" s="37"/>
      <c r="BR6" s="46"/>
      <c r="BS6" s="43"/>
      <c r="BT6" s="43"/>
      <c r="BU6" s="37"/>
      <c r="BV6" s="46"/>
      <c r="BW6" s="43"/>
      <c r="BX6" s="43"/>
      <c r="BY6" s="37"/>
      <c r="BZ6" s="46"/>
      <c r="CA6" s="43"/>
      <c r="CB6" s="43"/>
      <c r="CC6" s="37"/>
      <c r="CD6" s="46"/>
      <c r="CE6" s="43"/>
      <c r="CF6" s="43"/>
      <c r="CG6" s="37"/>
      <c r="CH6" s="46"/>
      <c r="CI6" s="43"/>
      <c r="CJ6" s="43"/>
      <c r="CK6" s="37"/>
      <c r="CL6" s="46"/>
      <c r="CM6" s="43"/>
      <c r="CN6" s="43"/>
      <c r="CO6" s="37"/>
      <c r="CP6" s="46"/>
      <c r="CQ6" s="43"/>
      <c r="CR6" s="43"/>
      <c r="CS6" s="37"/>
      <c r="CT6" s="46"/>
      <c r="CU6" s="43"/>
      <c r="CV6" s="43"/>
      <c r="CW6" s="37"/>
      <c r="CX6" s="46"/>
      <c r="CY6" s="43"/>
      <c r="CZ6" s="43"/>
      <c r="DA6" s="37"/>
      <c r="DB6" s="46"/>
      <c r="DC6" s="43"/>
      <c r="DD6" s="43"/>
      <c r="DE6" s="37"/>
      <c r="DF6" s="46"/>
      <c r="DG6" s="43"/>
      <c r="DH6" s="43"/>
      <c r="DI6" s="37"/>
      <c r="DJ6" s="46"/>
      <c r="DK6" s="43"/>
      <c r="DL6" s="43"/>
      <c r="DM6" s="37"/>
      <c r="DN6" s="46"/>
      <c r="DO6" s="43"/>
      <c r="DP6" s="43"/>
      <c r="DQ6" s="37"/>
      <c r="DR6" s="46"/>
      <c r="DS6" s="43"/>
      <c r="DT6" s="43"/>
      <c r="DU6" s="37"/>
      <c r="DV6" s="46"/>
      <c r="DW6" s="43"/>
      <c r="DX6" s="43"/>
      <c r="DY6" s="37"/>
      <c r="DZ6" s="46"/>
      <c r="EA6" s="43"/>
      <c r="EB6" s="43"/>
      <c r="EC6" s="37"/>
      <c r="ED6" s="46"/>
      <c r="EE6" s="43"/>
      <c r="EF6" s="43"/>
      <c r="EG6" s="37"/>
      <c r="EH6" s="46"/>
      <c r="EI6" s="43"/>
      <c r="EJ6" s="43"/>
      <c r="EK6" s="37"/>
      <c r="EL6" s="46"/>
      <c r="EM6" s="43"/>
      <c r="EN6" s="43"/>
      <c r="EO6" s="37"/>
      <c r="EP6" s="46"/>
      <c r="EQ6" s="43"/>
      <c r="ER6" s="43"/>
      <c r="ES6" s="37"/>
      <c r="ET6" s="46"/>
      <c r="EU6" s="43"/>
      <c r="EV6" s="43"/>
      <c r="EW6" s="37"/>
      <c r="EX6" s="46"/>
      <c r="EY6" s="43"/>
      <c r="EZ6" s="43"/>
      <c r="FA6" s="37"/>
      <c r="FB6" s="46"/>
      <c r="FC6" s="43"/>
      <c r="FD6" s="43"/>
      <c r="FE6" s="37"/>
      <c r="FF6" s="46"/>
      <c r="FG6" s="43"/>
      <c r="FH6" s="43"/>
      <c r="FI6" s="37"/>
      <c r="FJ6" s="46"/>
      <c r="FK6" s="43"/>
      <c r="FL6" s="43"/>
      <c r="FM6" s="37"/>
      <c r="FN6" s="46"/>
      <c r="FO6" s="43"/>
      <c r="FP6" s="43"/>
      <c r="FQ6" s="37"/>
      <c r="FR6" s="46"/>
      <c r="FS6" s="43"/>
      <c r="FT6" s="43"/>
      <c r="FU6" s="37"/>
      <c r="FV6" s="46"/>
      <c r="FW6" s="43"/>
      <c r="FX6" s="43"/>
      <c r="FY6" s="37"/>
      <c r="FZ6" s="46"/>
      <c r="GA6" s="43"/>
      <c r="GB6" s="43"/>
      <c r="GC6" s="37"/>
      <c r="GD6" s="46"/>
      <c r="GE6" s="43"/>
      <c r="GF6" s="43"/>
      <c r="GG6" s="37"/>
      <c r="GH6" s="46"/>
      <c r="GI6" s="43"/>
      <c r="GJ6" s="43"/>
      <c r="GK6" s="37"/>
      <c r="GL6" s="46"/>
      <c r="GM6" s="43"/>
      <c r="GN6" s="43"/>
      <c r="GO6" s="37"/>
      <c r="GP6" s="46"/>
      <c r="GQ6" s="43"/>
      <c r="GR6" s="43"/>
      <c r="GS6" s="37"/>
      <c r="GT6" s="46"/>
      <c r="GU6" s="43"/>
      <c r="GV6" s="43"/>
      <c r="GW6" s="37"/>
      <c r="GX6" s="46"/>
      <c r="GY6" s="43"/>
      <c r="GZ6" s="43"/>
      <c r="HA6" s="37"/>
      <c r="HB6" s="46"/>
      <c r="HC6" s="43"/>
      <c r="HD6" s="43"/>
      <c r="HE6" s="37"/>
      <c r="HF6" s="46"/>
      <c r="HG6" s="43"/>
      <c r="HH6" s="43"/>
      <c r="HI6" s="37"/>
      <c r="HJ6" s="46"/>
      <c r="HK6" s="43"/>
      <c r="HL6" s="43"/>
      <c r="HM6" s="37"/>
      <c r="HN6" s="46"/>
      <c r="HO6" s="43"/>
      <c r="HP6" s="43"/>
      <c r="HQ6" s="37"/>
      <c r="HR6" s="46"/>
      <c r="HS6" s="43"/>
      <c r="HT6" s="43"/>
      <c r="HU6" s="37"/>
      <c r="HV6" s="46"/>
      <c r="HW6" s="43"/>
      <c r="HX6" s="43"/>
      <c r="HY6" s="37"/>
      <c r="HZ6" s="46"/>
      <c r="IA6" s="43"/>
      <c r="IB6" s="43"/>
      <c r="IC6" s="37"/>
      <c r="ID6" s="46"/>
      <c r="IE6" s="43"/>
      <c r="IF6" s="43"/>
      <c r="IG6" s="37"/>
      <c r="IH6" s="46"/>
      <c r="II6" s="43"/>
      <c r="IJ6" s="43"/>
      <c r="IK6" s="37"/>
      <c r="IL6" s="46"/>
      <c r="IM6" s="43"/>
      <c r="IN6" s="43"/>
      <c r="IO6" s="37"/>
      <c r="IP6" s="46"/>
      <c r="IQ6" s="43"/>
      <c r="IR6" s="43"/>
      <c r="IS6" s="37"/>
      <c r="IT6" s="46"/>
      <c r="IU6" s="43"/>
      <c r="IV6" s="43"/>
    </row>
    <row r="7" spans="1:256" s="44" customFormat="1" ht="15" x14ac:dyDescent="0.2">
      <c r="A7" s="36" t="s">
        <v>41</v>
      </c>
      <c r="B7" s="92">
        <f>DATEDIF(A4,C4,"md")</f>
        <v>22</v>
      </c>
      <c r="C7" s="56"/>
      <c r="D7" s="56"/>
      <c r="E7" s="54"/>
      <c r="F7" s="52"/>
      <c r="G7" s="40"/>
      <c r="H7" s="40"/>
      <c r="I7" s="37"/>
      <c r="J7" s="38"/>
      <c r="K7" s="40"/>
      <c r="L7" s="40"/>
      <c r="M7" s="37"/>
      <c r="N7" s="38"/>
      <c r="O7" s="40"/>
      <c r="P7" s="40"/>
      <c r="Q7" s="37"/>
      <c r="R7" s="46"/>
      <c r="S7" s="43"/>
      <c r="T7" s="43"/>
      <c r="U7" s="37"/>
      <c r="V7" s="46"/>
      <c r="W7" s="43"/>
      <c r="X7" s="43"/>
      <c r="Y7" s="37"/>
      <c r="Z7" s="46"/>
      <c r="AA7" s="43"/>
      <c r="AB7" s="43"/>
      <c r="AC7" s="37"/>
      <c r="AD7" s="46"/>
      <c r="AE7" s="43"/>
      <c r="AF7" s="43"/>
      <c r="AG7" s="37"/>
      <c r="AH7" s="46"/>
      <c r="AI7" s="43"/>
      <c r="AJ7" s="43"/>
      <c r="AK7" s="37"/>
      <c r="AL7" s="46"/>
      <c r="AM7" s="43"/>
      <c r="AN7" s="43"/>
      <c r="AO7" s="37"/>
      <c r="AP7" s="46"/>
      <c r="AQ7" s="43"/>
      <c r="AR7" s="43"/>
      <c r="AS7" s="37"/>
      <c r="AT7" s="46"/>
      <c r="AU7" s="43"/>
      <c r="AV7" s="43"/>
      <c r="AW7" s="37"/>
      <c r="AX7" s="46"/>
      <c r="AY7" s="43"/>
      <c r="AZ7" s="43"/>
      <c r="BA7" s="37"/>
      <c r="BB7" s="46"/>
      <c r="BC7" s="43"/>
      <c r="BD7" s="43"/>
      <c r="BE7" s="37"/>
      <c r="BF7" s="46"/>
      <c r="BG7" s="43"/>
      <c r="BH7" s="43"/>
      <c r="BI7" s="37"/>
      <c r="BJ7" s="46"/>
      <c r="BK7" s="43"/>
      <c r="BL7" s="43"/>
      <c r="BM7" s="37"/>
      <c r="BN7" s="46"/>
      <c r="BO7" s="43"/>
      <c r="BP7" s="43"/>
      <c r="BQ7" s="37"/>
      <c r="BR7" s="46"/>
      <c r="BS7" s="43"/>
      <c r="BT7" s="43"/>
      <c r="BU7" s="37"/>
      <c r="BV7" s="46"/>
      <c r="BW7" s="43"/>
      <c r="BX7" s="43"/>
      <c r="BY7" s="37"/>
      <c r="BZ7" s="46"/>
      <c r="CA7" s="43"/>
      <c r="CB7" s="43"/>
      <c r="CC7" s="37"/>
      <c r="CD7" s="46"/>
      <c r="CE7" s="43"/>
      <c r="CF7" s="43"/>
      <c r="CG7" s="37"/>
      <c r="CH7" s="46"/>
      <c r="CI7" s="43"/>
      <c r="CJ7" s="43"/>
      <c r="CK7" s="37"/>
      <c r="CL7" s="46"/>
      <c r="CM7" s="43"/>
      <c r="CN7" s="43"/>
      <c r="CO7" s="37"/>
      <c r="CP7" s="46"/>
      <c r="CQ7" s="43"/>
      <c r="CR7" s="43"/>
      <c r="CS7" s="37"/>
      <c r="CT7" s="46"/>
      <c r="CU7" s="43"/>
      <c r="CV7" s="43"/>
      <c r="CW7" s="37"/>
      <c r="CX7" s="46"/>
      <c r="CY7" s="43"/>
      <c r="CZ7" s="43"/>
      <c r="DA7" s="37"/>
      <c r="DB7" s="46"/>
      <c r="DC7" s="43"/>
      <c r="DD7" s="43"/>
      <c r="DE7" s="37"/>
      <c r="DF7" s="46"/>
      <c r="DG7" s="43"/>
      <c r="DH7" s="43"/>
      <c r="DI7" s="37"/>
      <c r="DJ7" s="46"/>
      <c r="DK7" s="43"/>
      <c r="DL7" s="43"/>
      <c r="DM7" s="37"/>
      <c r="DN7" s="46"/>
      <c r="DO7" s="43"/>
      <c r="DP7" s="43"/>
      <c r="DQ7" s="37"/>
      <c r="DR7" s="46"/>
      <c r="DS7" s="43"/>
      <c r="DT7" s="43"/>
      <c r="DU7" s="37"/>
      <c r="DV7" s="46"/>
      <c r="DW7" s="43"/>
      <c r="DX7" s="43"/>
      <c r="DY7" s="37"/>
      <c r="DZ7" s="46"/>
      <c r="EA7" s="43"/>
      <c r="EB7" s="43"/>
      <c r="EC7" s="37"/>
      <c r="ED7" s="46"/>
      <c r="EE7" s="43"/>
      <c r="EF7" s="43"/>
      <c r="EG7" s="37"/>
      <c r="EH7" s="46"/>
      <c r="EI7" s="43"/>
      <c r="EJ7" s="43"/>
      <c r="EK7" s="37"/>
      <c r="EL7" s="46"/>
      <c r="EM7" s="43"/>
      <c r="EN7" s="43"/>
      <c r="EO7" s="37"/>
      <c r="EP7" s="46"/>
      <c r="EQ7" s="43"/>
      <c r="ER7" s="43"/>
      <c r="ES7" s="37"/>
      <c r="ET7" s="46"/>
      <c r="EU7" s="43"/>
      <c r="EV7" s="43"/>
      <c r="EW7" s="37"/>
      <c r="EX7" s="46"/>
      <c r="EY7" s="43"/>
      <c r="EZ7" s="43"/>
      <c r="FA7" s="37"/>
      <c r="FB7" s="46"/>
      <c r="FC7" s="43"/>
      <c r="FD7" s="43"/>
      <c r="FE7" s="37"/>
      <c r="FF7" s="46"/>
      <c r="FG7" s="43"/>
      <c r="FH7" s="43"/>
      <c r="FI7" s="37"/>
      <c r="FJ7" s="46"/>
      <c r="FK7" s="43"/>
      <c r="FL7" s="43"/>
      <c r="FM7" s="37"/>
      <c r="FN7" s="46"/>
      <c r="FO7" s="43"/>
      <c r="FP7" s="43"/>
      <c r="FQ7" s="37"/>
      <c r="FR7" s="46"/>
      <c r="FS7" s="43"/>
      <c r="FT7" s="43"/>
      <c r="FU7" s="37"/>
      <c r="FV7" s="46"/>
      <c r="FW7" s="43"/>
      <c r="FX7" s="43"/>
      <c r="FY7" s="37"/>
      <c r="FZ7" s="46"/>
      <c r="GA7" s="43"/>
      <c r="GB7" s="43"/>
      <c r="GC7" s="37"/>
      <c r="GD7" s="46"/>
      <c r="GE7" s="43"/>
      <c r="GF7" s="43"/>
      <c r="GG7" s="37"/>
      <c r="GH7" s="46"/>
      <c r="GI7" s="43"/>
      <c r="GJ7" s="43"/>
      <c r="GK7" s="37"/>
      <c r="GL7" s="46"/>
      <c r="GM7" s="43"/>
      <c r="GN7" s="43"/>
      <c r="GO7" s="37"/>
      <c r="GP7" s="46"/>
      <c r="GQ7" s="43"/>
      <c r="GR7" s="43"/>
      <c r="GS7" s="37"/>
      <c r="GT7" s="46"/>
      <c r="GU7" s="43"/>
      <c r="GV7" s="43"/>
      <c r="GW7" s="37"/>
      <c r="GX7" s="46"/>
      <c r="GY7" s="43"/>
      <c r="GZ7" s="43"/>
      <c r="HA7" s="37"/>
      <c r="HB7" s="46"/>
      <c r="HC7" s="43"/>
      <c r="HD7" s="43"/>
      <c r="HE7" s="37"/>
      <c r="HF7" s="46"/>
      <c r="HG7" s="43"/>
      <c r="HH7" s="43"/>
      <c r="HI7" s="37"/>
      <c r="HJ7" s="46"/>
      <c r="HK7" s="43"/>
      <c r="HL7" s="43"/>
      <c r="HM7" s="37"/>
      <c r="HN7" s="46"/>
      <c r="HO7" s="43"/>
      <c r="HP7" s="43"/>
      <c r="HQ7" s="37"/>
      <c r="HR7" s="46"/>
      <c r="HS7" s="43"/>
      <c r="HT7" s="43"/>
      <c r="HU7" s="37"/>
      <c r="HV7" s="46"/>
      <c r="HW7" s="43"/>
      <c r="HX7" s="43"/>
      <c r="HY7" s="37"/>
      <c r="HZ7" s="46"/>
      <c r="IA7" s="43"/>
      <c r="IB7" s="43"/>
      <c r="IC7" s="37"/>
      <c r="ID7" s="46"/>
      <c r="IE7" s="43"/>
      <c r="IF7" s="43"/>
      <c r="IG7" s="37"/>
      <c r="IH7" s="46"/>
      <c r="II7" s="43"/>
      <c r="IJ7" s="43"/>
      <c r="IK7" s="37"/>
      <c r="IL7" s="46"/>
      <c r="IM7" s="43"/>
      <c r="IN7" s="43"/>
      <c r="IO7" s="37"/>
      <c r="IP7" s="46"/>
      <c r="IQ7" s="43"/>
      <c r="IR7" s="43"/>
      <c r="IS7" s="37"/>
      <c r="IT7" s="46"/>
      <c r="IU7" s="43"/>
      <c r="IV7" s="43"/>
    </row>
    <row r="8" spans="1:256" s="44" customFormat="1" ht="15" x14ac:dyDescent="0.2">
      <c r="A8" s="108" t="str">
        <f>DATEDIF(A4,C4,"y") &amp; " años " &amp; DATEDIF(A4,C4,"ym") &amp; " meses " &amp; DATEDIF(A4,C4,"md") &amp; " días"</f>
        <v>8 años 10 meses 22 días</v>
      </c>
      <c r="B8" s="109"/>
      <c r="C8" s="109"/>
      <c r="D8" s="109"/>
      <c r="E8" s="55"/>
      <c r="F8" s="51"/>
      <c r="G8" s="40"/>
      <c r="H8" s="40"/>
      <c r="I8" s="38"/>
      <c r="J8" s="40"/>
      <c r="K8" s="40"/>
      <c r="L8" s="40"/>
      <c r="M8" s="38"/>
      <c r="N8" s="40"/>
      <c r="O8" s="40"/>
      <c r="P8" s="40"/>
      <c r="Q8" s="46"/>
      <c r="R8" s="43"/>
      <c r="S8" s="43"/>
      <c r="T8" s="43"/>
      <c r="U8" s="46"/>
      <c r="V8" s="43"/>
      <c r="W8" s="43"/>
      <c r="X8" s="43"/>
      <c r="Y8" s="46"/>
      <c r="Z8" s="43"/>
      <c r="AA8" s="43"/>
      <c r="AB8" s="43"/>
      <c r="AC8" s="46"/>
      <c r="AD8" s="43"/>
      <c r="AE8" s="43"/>
      <c r="AF8" s="43"/>
      <c r="AG8" s="46"/>
      <c r="AH8" s="43"/>
      <c r="AI8" s="43"/>
      <c r="AJ8" s="43"/>
      <c r="AK8" s="46"/>
      <c r="AL8" s="43"/>
      <c r="AM8" s="43"/>
      <c r="AN8" s="43"/>
      <c r="AO8" s="46"/>
      <c r="AP8" s="43"/>
      <c r="AQ8" s="43"/>
      <c r="AR8" s="43"/>
      <c r="AS8" s="46"/>
      <c r="AT8" s="43"/>
      <c r="AU8" s="43"/>
      <c r="AV8" s="43"/>
      <c r="AW8" s="46"/>
      <c r="AX8" s="43"/>
      <c r="AY8" s="43"/>
      <c r="AZ8" s="43"/>
      <c r="BA8" s="46"/>
      <c r="BB8" s="43"/>
      <c r="BC8" s="43"/>
      <c r="BD8" s="43"/>
      <c r="BE8" s="46"/>
      <c r="BF8" s="43"/>
      <c r="BG8" s="43"/>
      <c r="BH8" s="43"/>
      <c r="BI8" s="46"/>
      <c r="BJ8" s="43"/>
      <c r="BK8" s="43"/>
      <c r="BL8" s="43"/>
      <c r="BM8" s="46"/>
      <c r="BN8" s="43"/>
      <c r="BO8" s="43"/>
      <c r="BP8" s="43"/>
      <c r="BQ8" s="46"/>
      <c r="BR8" s="43"/>
      <c r="BS8" s="43"/>
      <c r="BT8" s="43"/>
      <c r="BU8" s="46"/>
      <c r="BV8" s="43"/>
      <c r="BW8" s="43"/>
      <c r="BX8" s="43"/>
      <c r="BY8" s="46"/>
      <c r="BZ8" s="43"/>
      <c r="CA8" s="43"/>
      <c r="CB8" s="43"/>
      <c r="CC8" s="46"/>
      <c r="CD8" s="43"/>
      <c r="CE8" s="43"/>
      <c r="CF8" s="43"/>
      <c r="CG8" s="46"/>
      <c r="CH8" s="43"/>
      <c r="CI8" s="43"/>
      <c r="CJ8" s="43"/>
      <c r="CK8" s="46"/>
      <c r="CL8" s="43"/>
      <c r="CM8" s="43"/>
      <c r="CN8" s="43"/>
      <c r="CO8" s="46"/>
      <c r="CP8" s="43"/>
      <c r="CQ8" s="43"/>
      <c r="CR8" s="43"/>
      <c r="CS8" s="46"/>
      <c r="CT8" s="43"/>
      <c r="CU8" s="43"/>
      <c r="CV8" s="43"/>
      <c r="CW8" s="46"/>
      <c r="CX8" s="43"/>
      <c r="CY8" s="43"/>
      <c r="CZ8" s="43"/>
      <c r="DA8" s="46"/>
      <c r="DB8" s="43"/>
      <c r="DC8" s="43"/>
      <c r="DD8" s="43"/>
      <c r="DE8" s="46"/>
      <c r="DF8" s="43"/>
      <c r="DG8" s="43"/>
      <c r="DH8" s="43"/>
      <c r="DI8" s="46"/>
      <c r="DJ8" s="43"/>
      <c r="DK8" s="43"/>
      <c r="DL8" s="43"/>
      <c r="DM8" s="46"/>
      <c r="DN8" s="43"/>
      <c r="DO8" s="43"/>
      <c r="DP8" s="43"/>
      <c r="DQ8" s="46"/>
      <c r="DR8" s="43"/>
      <c r="DS8" s="43"/>
      <c r="DT8" s="43"/>
      <c r="DU8" s="46"/>
      <c r="DV8" s="43"/>
      <c r="DW8" s="43"/>
      <c r="DX8" s="43"/>
      <c r="DY8" s="46"/>
      <c r="DZ8" s="43"/>
      <c r="EA8" s="43"/>
      <c r="EB8" s="43"/>
      <c r="EC8" s="46"/>
      <c r="ED8" s="43"/>
      <c r="EE8" s="43"/>
      <c r="EF8" s="43"/>
      <c r="EG8" s="46"/>
      <c r="EH8" s="43"/>
      <c r="EI8" s="43"/>
      <c r="EJ8" s="43"/>
      <c r="EK8" s="46"/>
      <c r="EL8" s="43"/>
      <c r="EM8" s="43"/>
      <c r="EN8" s="43"/>
      <c r="EO8" s="46"/>
      <c r="EP8" s="43"/>
      <c r="EQ8" s="43"/>
      <c r="ER8" s="43"/>
      <c r="ES8" s="46"/>
      <c r="ET8" s="43"/>
      <c r="EU8" s="43"/>
      <c r="EV8" s="43"/>
      <c r="EW8" s="46"/>
      <c r="EX8" s="43"/>
      <c r="EY8" s="43"/>
      <c r="EZ8" s="43"/>
      <c r="FA8" s="46"/>
      <c r="FB8" s="43"/>
      <c r="FC8" s="43"/>
      <c r="FD8" s="43"/>
      <c r="FE8" s="46"/>
      <c r="FF8" s="43"/>
      <c r="FG8" s="43"/>
      <c r="FH8" s="43"/>
      <c r="FI8" s="46"/>
      <c r="FJ8" s="43"/>
      <c r="FK8" s="43"/>
      <c r="FL8" s="43"/>
      <c r="FM8" s="46"/>
      <c r="FN8" s="43"/>
      <c r="FO8" s="43"/>
      <c r="FP8" s="43"/>
      <c r="FQ8" s="46"/>
      <c r="FR8" s="43"/>
      <c r="FS8" s="43"/>
      <c r="FT8" s="43"/>
      <c r="FU8" s="46"/>
      <c r="FV8" s="43"/>
      <c r="FW8" s="43"/>
      <c r="FX8" s="43"/>
      <c r="FY8" s="46"/>
      <c r="FZ8" s="43"/>
      <c r="GA8" s="43"/>
      <c r="GB8" s="43"/>
      <c r="GC8" s="46"/>
      <c r="GD8" s="43"/>
      <c r="GE8" s="43"/>
      <c r="GF8" s="43"/>
      <c r="GG8" s="46"/>
      <c r="GH8" s="43"/>
      <c r="GI8" s="43"/>
      <c r="GJ8" s="43"/>
      <c r="GK8" s="46"/>
      <c r="GL8" s="43"/>
      <c r="GM8" s="43"/>
      <c r="GN8" s="43"/>
      <c r="GO8" s="46"/>
      <c r="GP8" s="43"/>
      <c r="GQ8" s="43"/>
      <c r="GR8" s="43"/>
      <c r="GS8" s="46"/>
      <c r="GT8" s="43"/>
      <c r="GU8" s="43"/>
      <c r="GV8" s="43"/>
      <c r="GW8" s="46"/>
      <c r="GX8" s="43"/>
      <c r="GY8" s="43"/>
      <c r="GZ8" s="43"/>
      <c r="HA8" s="46"/>
      <c r="HB8" s="43"/>
      <c r="HC8" s="43"/>
      <c r="HD8" s="43"/>
      <c r="HE8" s="46"/>
      <c r="HF8" s="43"/>
      <c r="HG8" s="43"/>
      <c r="HH8" s="43"/>
      <c r="HI8" s="46"/>
      <c r="HJ8" s="43"/>
      <c r="HK8" s="43"/>
      <c r="HL8" s="43"/>
      <c r="HM8" s="46"/>
      <c r="HN8" s="43"/>
      <c r="HO8" s="43"/>
      <c r="HP8" s="43"/>
      <c r="HQ8" s="46"/>
      <c r="HR8" s="43"/>
      <c r="HS8" s="43"/>
      <c r="HT8" s="43"/>
      <c r="HU8" s="46"/>
      <c r="HV8" s="43"/>
      <c r="HW8" s="43"/>
      <c r="HX8" s="43"/>
      <c r="HY8" s="46"/>
      <c r="HZ8" s="43"/>
      <c r="IA8" s="43"/>
      <c r="IB8" s="43"/>
      <c r="IC8" s="46"/>
      <c r="ID8" s="43"/>
      <c r="IE8" s="43"/>
      <c r="IF8" s="43"/>
      <c r="IG8" s="46"/>
      <c r="IH8" s="43"/>
      <c r="II8" s="43"/>
      <c r="IJ8" s="43"/>
      <c r="IK8" s="46"/>
      <c r="IL8" s="43"/>
      <c r="IM8" s="43"/>
      <c r="IN8" s="43"/>
      <c r="IO8" s="46"/>
      <c r="IP8" s="43"/>
      <c r="IQ8" s="43"/>
      <c r="IR8" s="43"/>
      <c r="IS8" s="46"/>
      <c r="IT8" s="43"/>
      <c r="IU8" s="43"/>
      <c r="IV8" s="43"/>
    </row>
    <row r="9" spans="1:256" s="43" customFormat="1" x14ac:dyDescent="0.2">
      <c r="A9" s="26"/>
      <c r="B9" s="30"/>
      <c r="C9" s="30"/>
      <c r="D9" s="30"/>
      <c r="E9" s="30"/>
      <c r="F9" s="27"/>
      <c r="G9" s="16"/>
      <c r="H9" s="16"/>
      <c r="I9"/>
      <c r="J9"/>
      <c r="K9"/>
      <c r="L9"/>
      <c r="M9"/>
      <c r="N9"/>
      <c r="O9"/>
      <c r="P9"/>
    </row>
    <row r="10" spans="1:256" s="43" customFormat="1" x14ac:dyDescent="0.2">
      <c r="A10" s="1" t="s">
        <v>1</v>
      </c>
      <c r="B10" s="2" t="s">
        <v>2</v>
      </c>
      <c r="C10" s="2" t="s">
        <v>3</v>
      </c>
      <c r="D10" s="2" t="s">
        <v>4</v>
      </c>
      <c r="E10" s="3" t="s">
        <v>5</v>
      </c>
      <c r="F10" s="27"/>
      <c r="G10" s="16"/>
      <c r="H10" s="17"/>
      <c r="I10"/>
      <c r="J10"/>
      <c r="K10"/>
      <c r="L10"/>
      <c r="M10"/>
      <c r="N10"/>
      <c r="O10"/>
      <c r="P10"/>
    </row>
    <row r="11" spans="1:256" s="43" customFormat="1" x14ac:dyDescent="0.2">
      <c r="A11" s="98" t="s">
        <v>47</v>
      </c>
      <c r="B11" s="97">
        <v>90</v>
      </c>
      <c r="C11" s="96"/>
      <c r="D11" s="97">
        <v>70</v>
      </c>
      <c r="E11" s="99"/>
      <c r="F11" s="27"/>
      <c r="G11" s="16"/>
      <c r="H11" s="17"/>
      <c r="I11"/>
      <c r="J11"/>
      <c r="K11"/>
      <c r="L11"/>
      <c r="M11"/>
      <c r="N11"/>
      <c r="O11"/>
      <c r="P11"/>
    </row>
    <row r="12" spans="1:256" x14ac:dyDescent="0.2">
      <c r="A12" s="95" t="s">
        <v>6</v>
      </c>
      <c r="B12" s="4">
        <v>85</v>
      </c>
      <c r="C12" s="96"/>
      <c r="D12" s="4">
        <v>60</v>
      </c>
      <c r="E12" s="5"/>
      <c r="F12" s="27"/>
      <c r="G12" s="16"/>
      <c r="H12" s="17"/>
    </row>
    <row r="13" spans="1:256" x14ac:dyDescent="0.2">
      <c r="A13" s="95" t="s">
        <v>7</v>
      </c>
      <c r="B13" s="4">
        <v>60</v>
      </c>
      <c r="C13" s="96"/>
      <c r="D13" s="4">
        <v>60</v>
      </c>
      <c r="E13" s="5"/>
      <c r="F13" s="27"/>
      <c r="G13" s="16"/>
      <c r="H13" s="17"/>
    </row>
    <row r="14" spans="1:256" x14ac:dyDescent="0.2">
      <c r="A14" s="95" t="s">
        <v>8</v>
      </c>
      <c r="B14" s="4">
        <v>55</v>
      </c>
      <c r="C14" s="96"/>
      <c r="D14" s="4">
        <v>35</v>
      </c>
      <c r="E14" s="5"/>
      <c r="F14" s="27"/>
      <c r="G14" s="16"/>
      <c r="H14" s="16"/>
    </row>
    <row r="15" spans="1:256" x14ac:dyDescent="0.2">
      <c r="A15" s="95" t="s">
        <v>9</v>
      </c>
      <c r="B15" s="4">
        <v>50</v>
      </c>
      <c r="C15" s="96"/>
      <c r="D15" s="4">
        <v>35</v>
      </c>
      <c r="E15" s="5"/>
      <c r="F15" s="27"/>
      <c r="G15" s="16"/>
      <c r="H15" s="16"/>
    </row>
    <row r="16" spans="1:256" x14ac:dyDescent="0.2">
      <c r="A16" s="95" t="s">
        <v>46</v>
      </c>
      <c r="B16" s="4">
        <v>50</v>
      </c>
      <c r="C16" s="96"/>
      <c r="D16" s="4">
        <v>30</v>
      </c>
      <c r="E16" s="5"/>
      <c r="F16" s="27"/>
      <c r="G16" s="16"/>
      <c r="H16" s="16"/>
    </row>
    <row r="17" spans="1:8" ht="15.75" x14ac:dyDescent="0.25">
      <c r="A17" s="12" t="s">
        <v>10</v>
      </c>
      <c r="B17" s="13">
        <f>(B12+B13+B14+B15)/4</f>
        <v>62.5</v>
      </c>
      <c r="C17" s="96"/>
      <c r="D17" s="14">
        <f>(D12+D13+D14+D15)/4</f>
        <v>47.5</v>
      </c>
      <c r="E17" s="5"/>
      <c r="F17" s="27"/>
      <c r="G17" s="16"/>
      <c r="H17" s="16"/>
    </row>
    <row r="18" spans="1:8" x14ac:dyDescent="0.2">
      <c r="A18" s="26"/>
      <c r="B18" s="30"/>
      <c r="C18" s="96"/>
      <c r="D18" s="30"/>
      <c r="E18" s="5"/>
      <c r="F18" s="27"/>
      <c r="G18" s="16"/>
      <c r="H18" s="16"/>
    </row>
    <row r="19" spans="1:8" ht="16.5" thickBot="1" x14ac:dyDescent="0.3">
      <c r="A19" s="26" t="s">
        <v>11</v>
      </c>
      <c r="B19" s="31">
        <f>SUM(B12:B15)</f>
        <v>250</v>
      </c>
      <c r="C19" s="15">
        <f>SUM(C32:C49)</f>
        <v>56.2</v>
      </c>
      <c r="D19" s="31">
        <f>SUM(D12:D15)</f>
        <v>190</v>
      </c>
      <c r="E19" s="15">
        <f>SUM(E32:E49)</f>
        <v>33.799999999999997</v>
      </c>
      <c r="F19" s="27"/>
      <c r="G19" s="16"/>
      <c r="H19" s="16"/>
    </row>
    <row r="20" spans="1:8" ht="13.5" thickTop="1" x14ac:dyDescent="0.2">
      <c r="A20" s="19" t="s">
        <v>15</v>
      </c>
      <c r="B20" s="30"/>
      <c r="C20" s="30"/>
      <c r="D20" s="30"/>
      <c r="E20" s="30"/>
      <c r="F20" s="27"/>
      <c r="G20" s="16"/>
      <c r="H20" s="16"/>
    </row>
    <row r="21" spans="1:8" ht="15.75" x14ac:dyDescent="0.25">
      <c r="A21" s="20" t="s">
        <v>14</v>
      </c>
      <c r="B21" s="30"/>
      <c r="C21" s="30"/>
      <c r="D21" s="30"/>
      <c r="E21" s="1" t="s">
        <v>17</v>
      </c>
      <c r="F21" s="3"/>
      <c r="G21" s="16"/>
      <c r="H21" s="16"/>
    </row>
    <row r="22" spans="1:8" ht="15.75" x14ac:dyDescent="0.25">
      <c r="A22" s="21"/>
      <c r="B22" s="30"/>
      <c r="C22" s="30"/>
      <c r="D22" s="30"/>
      <c r="E22" s="7">
        <f>(B17+D17)/2</f>
        <v>55</v>
      </c>
      <c r="F22" s="11"/>
      <c r="G22" s="16"/>
      <c r="H22" s="16"/>
    </row>
    <row r="23" spans="1:8" ht="16.5" thickBot="1" x14ac:dyDescent="0.3">
      <c r="A23" s="86">
        <f>IF(E19&gt;C19,((5*C19)+E19)/6,((5*E19)+C19)/6)</f>
        <v>37.533333333333331</v>
      </c>
      <c r="B23" s="30"/>
      <c r="C23" s="30"/>
      <c r="D23" s="30"/>
      <c r="E23" s="8" t="str">
        <f>IF(E22&gt;120,"Cofósis",IF(E22&gt;111,"Profunda. 3er. grado",IF(E22&gt;101,"Profunda. 2º grado",IF(E22&gt;91,"Profunda. 1er. grado",IF(E22&gt;81,"Severa. 2º grado",IF(E22&gt;71,"Severa. 1er. grado",IF(E22&gt;56,"Media. 2º grado",IF(E22&gt;41,"Media. 1er. grado","Pérdida"))))))))</f>
        <v>Media. 1er. grado</v>
      </c>
      <c r="F23" s="88"/>
      <c r="G23" s="49"/>
      <c r="H23" s="16"/>
    </row>
    <row r="24" spans="1:8" ht="13.5" thickTop="1" x14ac:dyDescent="0.2">
      <c r="A24" s="26"/>
      <c r="B24" s="30"/>
      <c r="C24" s="30"/>
      <c r="D24" s="30"/>
      <c r="E24" s="30"/>
      <c r="F24" s="27"/>
      <c r="G24" s="16"/>
      <c r="H24" s="16"/>
    </row>
    <row r="25" spans="1:8" x14ac:dyDescent="0.2">
      <c r="A25" s="9" t="s">
        <v>16</v>
      </c>
      <c r="B25" s="30"/>
      <c r="C25" s="30"/>
      <c r="D25" s="30"/>
      <c r="E25" s="30"/>
      <c r="F25" s="27"/>
      <c r="G25" s="16"/>
      <c r="H25" s="16"/>
    </row>
    <row r="26" spans="1:8" ht="15.75" x14ac:dyDescent="0.25">
      <c r="A26" s="10">
        <f>SUM(A32:A40)</f>
        <v>22</v>
      </c>
      <c r="B26" s="31"/>
      <c r="C26" s="31"/>
      <c r="D26" s="31"/>
      <c r="E26" s="31"/>
      <c r="F26" s="28"/>
      <c r="G26" s="16"/>
      <c r="H26" s="16"/>
    </row>
    <row r="27" spans="1:8" x14ac:dyDescent="0.2">
      <c r="F27" s="6"/>
      <c r="G27" s="16"/>
      <c r="H27" s="16"/>
    </row>
    <row r="28" spans="1:8" ht="11.25" customHeight="1" x14ac:dyDescent="0.2">
      <c r="F28" s="6"/>
      <c r="G28" s="16"/>
      <c r="H28" s="16"/>
    </row>
    <row r="29" spans="1:8" x14ac:dyDescent="0.2">
      <c r="A29" s="32" t="s">
        <v>16</v>
      </c>
      <c r="B29" s="32"/>
      <c r="C29" s="32" t="s">
        <v>20</v>
      </c>
      <c r="D29" s="32"/>
      <c r="E29" s="32" t="s">
        <v>21</v>
      </c>
      <c r="F29" s="6"/>
      <c r="G29" s="16"/>
      <c r="H29" s="16"/>
    </row>
    <row r="30" spans="1:8" ht="15.75" x14ac:dyDescent="0.25">
      <c r="A30" s="72" t="s">
        <v>18</v>
      </c>
      <c r="B30" s="73"/>
      <c r="C30" s="73"/>
      <c r="D30" s="73"/>
      <c r="E30" s="74"/>
      <c r="F30" s="22"/>
      <c r="G30" s="16"/>
      <c r="H30" s="16"/>
    </row>
    <row r="31" spans="1:8" x14ac:dyDescent="0.2">
      <c r="A31" s="75" t="s">
        <v>16</v>
      </c>
      <c r="B31" s="76"/>
      <c r="C31" s="76" t="s">
        <v>12</v>
      </c>
      <c r="D31" s="76"/>
      <c r="E31" s="77" t="s">
        <v>13</v>
      </c>
      <c r="F31" s="22"/>
      <c r="G31" s="16"/>
      <c r="H31" s="16"/>
    </row>
    <row r="32" spans="1:8" x14ac:dyDescent="0.2">
      <c r="A32" s="78" t="str">
        <f>IF(A23&gt;96.5,40, IF(A23&gt;92.9,39, IF(A23&gt;89.3,38,"CONT_PROCES")))</f>
        <v>CONT_PROCES</v>
      </c>
      <c r="B32" s="79"/>
      <c r="C32" s="80" t="str">
        <f>IF(B19=368,100,IF(B19=365,99.4,IF(B19=360,97.5,IF(B19=355,95.6,"CONT_PROCES"))))</f>
        <v>CONT_PROCES</v>
      </c>
      <c r="D32" s="79"/>
      <c r="E32" s="81" t="str">
        <f>IF(D19=368,100,IF(D19=365,99.4,IF(D19=360,97.5,IF(D19=355,95.6,"CONT_PROCES"))))</f>
        <v>CONT_PROCES</v>
      </c>
      <c r="F32" s="22"/>
      <c r="G32" s="16"/>
      <c r="H32" s="16"/>
    </row>
    <row r="33" spans="1:8" x14ac:dyDescent="0.2">
      <c r="A33" s="78" t="str">
        <f>IF(A32="CONT_PROCES",IF(A23&gt;85.7,37,IF(A23&gt;82,36,IF(A23&gt;77.6,35,IF(A23&gt;73.1,34,IF(A23&gt;68.6,33,"CONT_PROCES"))))))</f>
        <v>CONT_PROCES</v>
      </c>
      <c r="B33" s="79"/>
      <c r="C33" s="80" t="str">
        <f>IF(C32="CONT_PROCES",IF(B19=350,93.8,IF(B19=345,90.9,IF(B19=340,90,"CONT_PROCES"))))</f>
        <v>CONT_PROCES</v>
      </c>
      <c r="D33" s="79"/>
      <c r="E33" s="81" t="str">
        <f>IF(E32="CONT_PROCES",IF(D19=350,93.8,IF(D19=345,90.9,IF(D19=340,90,"CONT_PROCES"))))</f>
        <v>CONT_PROCES</v>
      </c>
      <c r="F33" s="22"/>
      <c r="G33" s="16"/>
      <c r="H33" s="16"/>
    </row>
    <row r="34" spans="1:8" x14ac:dyDescent="0.2">
      <c r="A34" s="78" t="str">
        <f>IF(A33="CONT_PROCES",IF(A23&gt;64.1,32,IF(A23&gt;59.6,31,IF(A23&gt;55,30,IF(A23&gt;52.6,29,IF(A23&gt;50.1,28,"CONT_PROCES"))))))</f>
        <v>CONT_PROCES</v>
      </c>
      <c r="B34" s="79"/>
      <c r="C34" s="80" t="str">
        <f>IF(C33="CONT_PROCES",IF(B19=335,88.1,IF(B19=330,86.2,IF(B19=325,84.4,"CONT_PROCES"))))</f>
        <v>CONT_PROCES</v>
      </c>
      <c r="D34" s="79"/>
      <c r="E34" s="81" t="str">
        <f>IF(E33="CONT_PROCES",IF(D19=335,88.1,IF(D19=330,86.2,IF(D19=325,84.4,"CONT_PROCES"))))</f>
        <v>CONT_PROCES</v>
      </c>
      <c r="F34" s="22"/>
      <c r="G34" s="16"/>
      <c r="H34" s="16"/>
    </row>
    <row r="35" spans="1:8" x14ac:dyDescent="0.2">
      <c r="A35" s="78" t="str">
        <f>IF(A34="CONT_PROCES",IF(A23&gt;47.6,27,IF(A23&gt;45.1,26,IF(A23&gt;42.6,25,IF(A23&gt;40.1,24,IF(A23&gt;37.6,23,"CONT_PROCES"))))))</f>
        <v>CONT_PROCES</v>
      </c>
      <c r="B35" s="79"/>
      <c r="C35" s="80" t="str">
        <f>IF(C34="CONT_PROCES",IF(B19=320,82.5,IF(B19=315,80.6,IF(B19=310,78.8,"CONT_PROCES"))))</f>
        <v>CONT_PROCES</v>
      </c>
      <c r="D35" s="79"/>
      <c r="E35" s="81" t="str">
        <f>IF(E34="CONT_PROCES",IF(D19=320,82.5,IF(D19=315,80.6,IF(D19=310,78.8,"CONT_PROCES"))))</f>
        <v>CONT_PROCES</v>
      </c>
      <c r="F35" s="22"/>
      <c r="G35" s="16"/>
      <c r="H35" s="16"/>
    </row>
    <row r="36" spans="1:8" x14ac:dyDescent="0.2">
      <c r="A36" s="78">
        <f>IF(A35="CONT_PROCES",IF(A23&gt;35.1,22,IF(A23&gt;32.6,21,IF(A23&gt;30,20,IF(A23&gt;28.5,19,IF(A23&gt;27,18,"CONT_PROCES"))))))</f>
        <v>22</v>
      </c>
      <c r="B36" s="79"/>
      <c r="C36" s="80" t="str">
        <f>IF(C35="CONT_PROCES",IF(B19=305,76.9,IF(B19=300,75,IF(B19=295,73.1,"CONT_PROCES"))))</f>
        <v>CONT_PROCES</v>
      </c>
      <c r="D36" s="79"/>
      <c r="E36" s="81" t="str">
        <f>IF(E35="CONT_PROCES",IF(D19=305,76.9,IF(D19=300,75,IF(D19=295,73.1,"CONT_PROCES"))))</f>
        <v>CONT_PROCES</v>
      </c>
      <c r="F36" s="22"/>
      <c r="G36" s="16"/>
      <c r="H36" s="16"/>
    </row>
    <row r="37" spans="1:8" x14ac:dyDescent="0.2">
      <c r="A37" s="78" t="b">
        <f>IF(A36="CONT_PROCES",IF(A23&gt;25.5,17,IF(A23&gt;24,16,IF(A23&gt;22.5,15,IF(A23&gt;20.9,14,IF(A23&gt;19.3,13,"CONT_PROCES"))))))</f>
        <v>0</v>
      </c>
      <c r="B37" s="79"/>
      <c r="C37" s="80" t="str">
        <f>IF(C36="CONT_PROCES",IF(B19=290,71.2,IF(B19=285,69.3,IF(B19=280,67.5,"CONT_PROCES"))))</f>
        <v>CONT_PROCES</v>
      </c>
      <c r="D37" s="79"/>
      <c r="E37" s="81" t="str">
        <f>IF(E36="CONT_PROCES",IF(D19=290,71.2,IF(D19=285,69.3,IF(D19=280,67.5,"CONT_PROCES"))))</f>
        <v>CONT_PROCES</v>
      </c>
      <c r="F37" s="22"/>
      <c r="G37" s="16"/>
      <c r="H37" s="16"/>
    </row>
    <row r="38" spans="1:8" x14ac:dyDescent="0.2">
      <c r="A38" s="78" t="b">
        <f>IF(A37="CONT_PROCES",IF(A23&gt;17.7,12,IF(A23&gt;16.1,11,IF(A23&gt;14.5,10,IF(A23&gt;12.9,9,IF(A23&gt;11.3,8,"CONT_PROCES"))))))</f>
        <v>0</v>
      </c>
      <c r="B38" s="79"/>
      <c r="C38" s="80" t="str">
        <f>IF(C37="CONT_PROCES",IF(B19=275,65.6,IF(B19=270,63.8,IF(B19=265,61.9,"CONT_PROCES"))))</f>
        <v>CONT_PROCES</v>
      </c>
      <c r="D38" s="79"/>
      <c r="E38" s="81" t="str">
        <f>IF(E37="CONT_PROCES",IF(D19=275,65.6,IF(D19=270,63.8,IF(D19=265,61.9,"CONT_PROCES"))))</f>
        <v>CONT_PROCES</v>
      </c>
      <c r="F38" s="22"/>
      <c r="G38" s="16"/>
      <c r="H38" s="16"/>
    </row>
    <row r="39" spans="1:8" x14ac:dyDescent="0.2">
      <c r="A39" s="78" t="b">
        <f>IF(A38="CONT_PROCES",IF(A23&gt;9.7,7,IF(A23&gt;8.1,6,IF(A23&gt;6.5,5,IF(A23&gt;4.9,4,IF(A23&gt;3.3,3,"CONT_PROCES"))))))</f>
        <v>0</v>
      </c>
      <c r="B39" s="79"/>
      <c r="C39" s="80">
        <f>IF(C38="CONT_PROCES",IF(B19=260,60,IF(B19=255,58.1,IF(B19=250,56.2,"CONT_PROCES"))))</f>
        <v>56.2</v>
      </c>
      <c r="D39" s="79"/>
      <c r="E39" s="81" t="str">
        <f>IF(E38="CONT_PROCES",IF(D19=260,60,IF(D19=255,58.1,IF(D19=250,56.2,"CONT_PROCES"))))</f>
        <v>CONT_PROCES</v>
      </c>
      <c r="F39" s="22"/>
      <c r="G39" s="16"/>
      <c r="H39" s="16"/>
    </row>
    <row r="40" spans="1:8" x14ac:dyDescent="0.2">
      <c r="A40" s="78" t="b">
        <f>IF(A39="CONT_PROCES",IF(A23&gt;1.7,2,IF(A23&gt;0,1,"CONT_PROCES")))</f>
        <v>0</v>
      </c>
      <c r="B40" s="79"/>
      <c r="C40" s="80" t="b">
        <f>IF(C39="CONT_PROCES",IF(B19=245,54.4,IF(B19=240,52.2,IF(B19=235,50.5,"CONT_PROCES"))))</f>
        <v>0</v>
      </c>
      <c r="D40" s="79"/>
      <c r="E40" s="81" t="str">
        <f>IF(E39="CONT_PROCES",IF(D19=245,54.4,IF(D19=240,52.2,IF(D19=235,50.5,"CONT_PROCES"))))</f>
        <v>CONT_PROCES</v>
      </c>
      <c r="F40" s="22"/>
      <c r="G40" s="16"/>
      <c r="H40" s="16"/>
    </row>
    <row r="41" spans="1:8" x14ac:dyDescent="0.2">
      <c r="A41" s="82"/>
      <c r="B41" s="79"/>
      <c r="C41" s="80" t="b">
        <f>IF(C40="CONT_PROCES",IF(B19=230,48.9,IF(B19=225,46.9,IF(B19=220,45,"CONT_PROCES"))))</f>
        <v>0</v>
      </c>
      <c r="D41" s="79"/>
      <c r="E41" s="81" t="str">
        <f>IF(E40="CONT_PROCES",IF(D19=230,48.9,IF(D19=225,46.9,IF(D19=220,45,"CONT_PROCES"))))</f>
        <v>CONT_PROCES</v>
      </c>
      <c r="F41" s="22"/>
    </row>
    <row r="42" spans="1:8" x14ac:dyDescent="0.2">
      <c r="A42" s="82"/>
      <c r="B42" s="79"/>
      <c r="C42" s="80" t="b">
        <f>IF(C41="CONT_PROCES",IF(B19=215,43.1,IF(B19=210,41.2,IF(B19=205,39.4,"CONT_PROCES"))))</f>
        <v>0</v>
      </c>
      <c r="D42" s="79"/>
      <c r="E42" s="81" t="str">
        <f>IF(E41="CONT_PROCES",IF(D19=215,43.1,IF(D19=210,41.2,IF(D19=205,39.4,"CONT_PROCES"))))</f>
        <v>CONT_PROCES</v>
      </c>
      <c r="F42" s="22"/>
    </row>
    <row r="43" spans="1:8" x14ac:dyDescent="0.2">
      <c r="A43" s="82"/>
      <c r="B43" s="79"/>
      <c r="C43" s="80" t="b">
        <f>IF(C42="CONT_PROCES",IF(B19=200,37.5,IF(B19=195,35.6,IF(B19=190,33.8,"CONT_PROCES"))))</f>
        <v>0</v>
      </c>
      <c r="D43" s="79"/>
      <c r="E43" s="81">
        <f>IF(E42="CONT_PROCES",IF(D19=200,37.5,IF(D19=195,35.6,IF(D19=190,33.8,"CONT_PROCES"))))</f>
        <v>33.799999999999997</v>
      </c>
      <c r="F43" s="22"/>
    </row>
    <row r="44" spans="1:8" x14ac:dyDescent="0.2">
      <c r="A44" s="82"/>
      <c r="B44" s="79"/>
      <c r="C44" s="80" t="b">
        <f>IF(C43="CONT_PROCES",IF(B19=185,31.9,IF(B19=180,30,IF(B19=175,28.1,"CONT_PROCES"))))</f>
        <v>0</v>
      </c>
      <c r="D44" s="79"/>
      <c r="E44" s="81" t="b">
        <f>IF(E43="CONT_PROCES",IF(D19=185,31.9,IF(D19=180,30,IF(D19=175,28.1,"CONT_PROCES"))))</f>
        <v>0</v>
      </c>
      <c r="F44" s="22"/>
    </row>
    <row r="45" spans="1:8" x14ac:dyDescent="0.2">
      <c r="A45" s="82"/>
      <c r="B45" s="79"/>
      <c r="C45" s="80" t="b">
        <f>IF(C44="CONT_PROCES",IF(B19=170,26.2,IF(B19=165,24.4,IF(B19=160,22.5,"CONT_PROCES"))))</f>
        <v>0</v>
      </c>
      <c r="D45" s="79"/>
      <c r="E45" s="81" t="b">
        <f>IF(E44="CONT_PROCES",IF(D19=170,26.2,IF(D19=165,24.4,IF(D19=160,22.5,"CONT_PROCES"))))</f>
        <v>0</v>
      </c>
      <c r="F45" s="22"/>
    </row>
    <row r="46" spans="1:8" x14ac:dyDescent="0.2">
      <c r="A46" s="82"/>
      <c r="B46" s="79"/>
      <c r="C46" s="80" t="b">
        <f>IF(C45="CONT_PROCES",IF(B19=155,20.6,IF(B19=150,18.8,IF(B19=145,16.9,"CONT_PROCES"))))</f>
        <v>0</v>
      </c>
      <c r="D46" s="79"/>
      <c r="E46" s="81" t="b">
        <f>IF(E45="CONT_PROCES",IF(D19=155,20.6,IF(D19=150,18.8,IF(D19=145,16.9,"CONT_PROCES"))))</f>
        <v>0</v>
      </c>
      <c r="F46" s="22"/>
    </row>
    <row r="47" spans="1:8" x14ac:dyDescent="0.2">
      <c r="A47" s="82"/>
      <c r="B47" s="79"/>
      <c r="C47" s="80" t="b">
        <f>IF(C46="CONT_PROCES",IF(B19=140,15,IF(B19=135,13.1,IF(B19=130,11.2,"CONT_PROCES"))))</f>
        <v>0</v>
      </c>
      <c r="D47" s="79"/>
      <c r="E47" s="81" t="b">
        <f>IF(E46="CONT_PROCES",IF(D19=140,15,IF(D19=135,13.1,IF(D19=130,11.2,"CONT_PROCES"))))</f>
        <v>0</v>
      </c>
      <c r="F47" s="22"/>
    </row>
    <row r="48" spans="1:8" x14ac:dyDescent="0.2">
      <c r="A48" s="82"/>
      <c r="B48" s="79"/>
      <c r="C48" s="80" t="b">
        <f>IF(C47="CONT_PROCES",IF(B19=125,9.4,IF(B19=120,7.5,IF(B19=115,5.6,"CONT_PROCES"))))</f>
        <v>0</v>
      </c>
      <c r="D48" s="79"/>
      <c r="E48" s="81" t="b">
        <f>IF(E47="CONT_PROCES",IF(D19=125,9.4,IF(D19=120,7.5,IF(D19=115,5.6,"CONT_PROCES"))))</f>
        <v>0</v>
      </c>
      <c r="F48" s="22"/>
    </row>
    <row r="49" spans="1:6" x14ac:dyDescent="0.2">
      <c r="A49" s="82"/>
      <c r="B49" s="79"/>
      <c r="C49" s="80" t="b">
        <f>IF(C48="CONT_PROCES",IF(B19=110,3.8,IF(B19=105,1.9,IF(B19=100,0,"FINAL"))))</f>
        <v>0</v>
      </c>
      <c r="D49" s="79"/>
      <c r="E49" s="81" t="b">
        <f>IF(E48="CONT_PROCES",IF(D19=110,3.8,IF(D19=105,1.9,IF(D19=100,0,"FINAL"))))</f>
        <v>0</v>
      </c>
      <c r="F49" s="22"/>
    </row>
    <row r="50" spans="1:6" x14ac:dyDescent="0.2">
      <c r="A50" s="83"/>
      <c r="B50" s="84"/>
      <c r="C50" s="84"/>
      <c r="D50" s="84"/>
      <c r="E50" s="85"/>
      <c r="F50" s="22"/>
    </row>
    <row r="59" spans="1:6" x14ac:dyDescent="0.2">
      <c r="A59" s="18" t="s">
        <v>19</v>
      </c>
    </row>
    <row r="60" spans="1:6" x14ac:dyDescent="0.2">
      <c r="A60" s="100" t="s">
        <v>49</v>
      </c>
    </row>
    <row r="61" spans="1:6" x14ac:dyDescent="0.2">
      <c r="A61" s="100" t="s">
        <v>48</v>
      </c>
    </row>
    <row r="62" spans="1:6" x14ac:dyDescent="0.2">
      <c r="A62" s="23" t="s">
        <v>22</v>
      </c>
    </row>
  </sheetData>
  <sheetProtection selectLockedCells="1"/>
  <mergeCells count="6">
    <mergeCell ref="B2:E2"/>
    <mergeCell ref="A4:B4"/>
    <mergeCell ref="C4:D4"/>
    <mergeCell ref="A8:D8"/>
    <mergeCell ref="A3:B3"/>
    <mergeCell ref="C3:D3"/>
  </mergeCells>
  <phoneticPr fontId="0" type="noConversion"/>
  <hyperlinks>
    <hyperlink ref="A62" r:id="rId1" xr:uid="{00000000-0004-0000-0100-000000000000}"/>
  </hyperlinks>
  <pageMargins left="0.75" right="0.75" top="1" bottom="1" header="0" footer="0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6"/>
  <sheetViews>
    <sheetView zoomScaleNormal="100" workbookViewId="0">
      <selection activeCell="E11" sqref="E11"/>
    </sheetView>
  </sheetViews>
  <sheetFormatPr baseColWidth="10" defaultRowHeight="12.75" x14ac:dyDescent="0.2"/>
  <cols>
    <col min="1" max="1" width="18.42578125" customWidth="1"/>
    <col min="2" max="2" width="41.140625" customWidth="1"/>
    <col min="3" max="3" width="14.7109375" customWidth="1"/>
  </cols>
  <sheetData>
    <row r="1" spans="1:4" ht="18" x14ac:dyDescent="0.25">
      <c r="A1" s="57" t="s">
        <v>23</v>
      </c>
      <c r="B1" s="58"/>
      <c r="C1" s="112">
        <f>AUDIOMETRIAS!$C$4</f>
        <v>43871</v>
      </c>
      <c r="D1" s="113"/>
    </row>
    <row r="2" spans="1:4" x14ac:dyDescent="0.2">
      <c r="A2" s="29" t="s">
        <v>42</v>
      </c>
      <c r="B2" s="39" t="str">
        <f>AUDIOMETRIAS!$B$2</f>
        <v>ALUMNO/A. VIA AEREA</v>
      </c>
      <c r="C2" s="59"/>
      <c r="D2" s="60"/>
    </row>
    <row r="3" spans="1:4" x14ac:dyDescent="0.2">
      <c r="A3" s="61"/>
      <c r="B3" s="59"/>
      <c r="C3" s="59"/>
      <c r="D3" s="60"/>
    </row>
    <row r="4" spans="1:4" ht="15.75" x14ac:dyDescent="0.25">
      <c r="A4" s="62" t="s">
        <v>24</v>
      </c>
      <c r="B4" s="63"/>
      <c r="C4" s="63">
        <f>AUDIOMETRIAS!$B$17</f>
        <v>62.5</v>
      </c>
      <c r="D4" s="60"/>
    </row>
    <row r="5" spans="1:4" ht="15.75" x14ac:dyDescent="0.25">
      <c r="A5" s="62" t="s">
        <v>25</v>
      </c>
      <c r="B5" s="63"/>
      <c r="C5" s="63">
        <f>AUDIOMETRIAS!$D$17</f>
        <v>47.5</v>
      </c>
      <c r="D5" s="60"/>
    </row>
    <row r="6" spans="1:4" ht="15.75" x14ac:dyDescent="0.25">
      <c r="A6" s="62"/>
      <c r="B6" s="63"/>
      <c r="C6" s="63"/>
      <c r="D6" s="60"/>
    </row>
    <row r="7" spans="1:4" ht="15.75" x14ac:dyDescent="0.25">
      <c r="A7" s="62" t="s">
        <v>29</v>
      </c>
      <c r="B7" s="63"/>
      <c r="C7" s="63">
        <f>AUDIOMETRIAS!$C$19</f>
        <v>56.2</v>
      </c>
      <c r="D7" s="60"/>
    </row>
    <row r="8" spans="1:4" ht="15.75" x14ac:dyDescent="0.25">
      <c r="A8" s="62" t="s">
        <v>30</v>
      </c>
      <c r="B8" s="63"/>
      <c r="C8" s="63">
        <f>AUDIOMETRIAS!$E$19</f>
        <v>33.799999999999997</v>
      </c>
      <c r="D8" s="60"/>
    </row>
    <row r="9" spans="1:4" ht="15.75" x14ac:dyDescent="0.25">
      <c r="A9" s="62"/>
      <c r="B9" s="63"/>
      <c r="C9" s="63"/>
      <c r="D9" s="60"/>
    </row>
    <row r="10" spans="1:4" ht="15.75" x14ac:dyDescent="0.25">
      <c r="A10" s="62" t="s">
        <v>28</v>
      </c>
      <c r="B10" s="63"/>
      <c r="C10" s="63">
        <f>AUDIOMETRIAS!$E$22</f>
        <v>55</v>
      </c>
      <c r="D10" s="60"/>
    </row>
    <row r="11" spans="1:4" ht="15.75" x14ac:dyDescent="0.25">
      <c r="A11" s="62" t="s">
        <v>31</v>
      </c>
      <c r="B11" s="63"/>
      <c r="C11" s="63" t="str">
        <f>AUDIOMETRIAS!E23</f>
        <v>Media. 1er. grado</v>
      </c>
      <c r="D11" s="87"/>
    </row>
    <row r="12" spans="1:4" ht="15.75" x14ac:dyDescent="0.25">
      <c r="A12" s="62" t="s">
        <v>27</v>
      </c>
      <c r="B12" s="63"/>
      <c r="C12" s="94">
        <f>AUDIOMETRIAS!$A$23</f>
        <v>37.533333333333331</v>
      </c>
      <c r="D12" s="60"/>
    </row>
    <row r="13" spans="1:4" ht="15.75" x14ac:dyDescent="0.25">
      <c r="A13" s="62"/>
      <c r="B13" s="63"/>
      <c r="C13" s="63"/>
      <c r="D13" s="60"/>
    </row>
    <row r="14" spans="1:4" ht="15.75" x14ac:dyDescent="0.25">
      <c r="A14" s="62" t="s">
        <v>26</v>
      </c>
      <c r="B14" s="63"/>
      <c r="C14" s="63">
        <f>AUDIOMETRIAS!$A$26</f>
        <v>22</v>
      </c>
      <c r="D14" s="60"/>
    </row>
    <row r="15" spans="1:4" x14ac:dyDescent="0.2">
      <c r="A15" s="64"/>
      <c r="B15" s="65"/>
      <c r="C15" s="65"/>
      <c r="D15" s="66"/>
    </row>
    <row r="16" spans="1:4" x14ac:dyDescent="0.2">
      <c r="A16" s="67" t="s">
        <v>34</v>
      </c>
      <c r="B16" s="68"/>
      <c r="C16" s="69"/>
      <c r="D16" s="69"/>
    </row>
    <row r="17" spans="1:4" x14ac:dyDescent="0.2">
      <c r="A17" s="70" t="s">
        <v>35</v>
      </c>
      <c r="B17" s="70"/>
      <c r="C17" s="69"/>
      <c r="D17" s="69"/>
    </row>
    <row r="18" spans="1:4" x14ac:dyDescent="0.2">
      <c r="A18" s="70" t="s">
        <v>43</v>
      </c>
      <c r="B18" s="70"/>
      <c r="C18" s="69"/>
      <c r="D18" s="69"/>
    </row>
    <row r="19" spans="1:4" x14ac:dyDescent="0.2">
      <c r="D19" s="69"/>
    </row>
    <row r="53" spans="1:3" x14ac:dyDescent="0.2">
      <c r="A53" s="18" t="s">
        <v>19</v>
      </c>
    </row>
    <row r="54" spans="1:3" x14ac:dyDescent="0.2">
      <c r="A54" s="100" t="s">
        <v>49</v>
      </c>
    </row>
    <row r="55" spans="1:3" x14ac:dyDescent="0.2">
      <c r="A55" s="100" t="s">
        <v>48</v>
      </c>
      <c r="B55" s="71"/>
      <c r="C55" s="69"/>
    </row>
    <row r="56" spans="1:3" x14ac:dyDescent="0.2">
      <c r="A56" s="23" t="s">
        <v>22</v>
      </c>
    </row>
  </sheetData>
  <mergeCells count="1">
    <mergeCell ref="C1:D1"/>
  </mergeCells>
  <phoneticPr fontId="0" type="noConversion"/>
  <hyperlinks>
    <hyperlink ref="A56" r:id="rId1" xr:uid="{DE85114B-F43A-42D7-96E2-912785AD9E4C}"/>
  </hyperlinks>
  <pageMargins left="0.49" right="0.75" top="0.76" bottom="1" header="0" footer="0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INSTRUCCIONES</vt:lpstr>
      <vt:lpstr>AUDIOMETRIAS</vt:lpstr>
      <vt:lpstr>RESULTADOS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VILLEGAS LIROLA</dc:creator>
  <cp:lastModifiedBy>FRANCISCO VILLEGAS LIROLA</cp:lastModifiedBy>
  <cp:lastPrinted>2020-02-03T11:22:30Z</cp:lastPrinted>
  <dcterms:created xsi:type="dcterms:W3CDTF">2007-02-13T07:33:35Z</dcterms:created>
  <dcterms:modified xsi:type="dcterms:W3CDTF">2022-10-28T13:02:35Z</dcterms:modified>
</cp:coreProperties>
</file>